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updateLinks="never" codeName="ThisWorkbook" defaultThemeVersion="124226"/>
  <mc:AlternateContent xmlns:mc="http://schemas.openxmlformats.org/markup-compatibility/2006">
    <mc:Choice Requires="x15">
      <x15ac:absPath xmlns:x15ac="http://schemas.microsoft.com/office/spreadsheetml/2010/11/ac" url="https://siscaint-my.sharepoint.com/personal/malvarado_sisca_int/Documents/Documents/MCP-ES 2025/INFORME DE GASTOS 24 Y PLAN DE TRABAJO 25 AL FM/"/>
    </mc:Choice>
  </mc:AlternateContent>
  <xr:revisionPtr revIDLastSave="155" documentId="8_{202CA8F9-18AC-45B3-963D-372F132DA1E9}" xr6:coauthVersionLast="47" xr6:coauthVersionMax="47" xr10:uidLastSave="{8E9C28A0-D59A-4D1D-AD18-FD8D634B7B8C}"/>
  <bookViews>
    <workbookView xWindow="-110" yWindow="-110" windowWidth="19420" windowHeight="10300" tabRatio="599" firstSheet="1" activeTab="7" xr2:uid="{00000000-000D-0000-FFFF-FFFF00000000}"/>
  </bookViews>
  <sheets>
    <sheet name="CCM_Budget_Year1" sheetId="37" r:id="rId1"/>
    <sheet name="SUMMARY" sheetId="52" r:id="rId2"/>
    <sheet name="FormulaGraphs_Year1" sheetId="34" state="hidden" r:id="rId3"/>
    <sheet name="FormulaGraphs_Year2" sheetId="46" state="hidden" r:id="rId4"/>
    <sheet name="FormulaGraphs_Year3" sheetId="47" state="hidden" r:id="rId5"/>
    <sheet name="CCM_Budget_Year2" sheetId="43" r:id="rId6"/>
    <sheet name="CCM_Budget_Year2 " sheetId="53" r:id="rId7"/>
    <sheet name="CCM_Budget_Year3" sheetId="44" r:id="rId8"/>
    <sheet name="CCM_Budget_Year4" sheetId="45" state="hidden" r:id="rId9"/>
    <sheet name="Summary_Graphs_Year4" sheetId="51" state="hidden" r:id="rId10"/>
    <sheet name="FormulaGraphs_Year4" sheetId="48" state="hidden" r:id="rId11"/>
    <sheet name="DataExtraction_BudgetTable" sheetId="40" state="hidden" r:id="rId12"/>
    <sheet name="DataExtraction_CashReconcil" sheetId="42" state="hidden" r:id="rId13"/>
    <sheet name="List_DropDown_Cells" sheetId="29" state="hidden" r:id="rId14"/>
    <sheet name="List_CCM_Names" sheetId="30"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CCM_Budget_Year1!$H$59:$H$59</definedName>
    <definedName name="_xlnm._FilterDatabase" localSheetId="5" hidden="1">CCM_Budget_Year2!$H$59:$H$59</definedName>
    <definedName name="_xlnm._FilterDatabase" localSheetId="6" hidden="1">'CCM_Budget_Year2 '!$H$59:$H$59</definedName>
    <definedName name="_xlnm._FilterDatabase" localSheetId="7" hidden="1">CCM_Budget_Year3!$H$59:$H$59</definedName>
    <definedName name="_xlnm._FilterDatabase" localSheetId="8" hidden="1">CCM_Budget_Year4!$H$59:$H$59</definedName>
    <definedName name="_xlnm._FilterDatabase" localSheetId="11" hidden="1">DataExtraction_BudgetTable!$F$67:$Q$67</definedName>
    <definedName name="adminfee">'[1]Range Page'!$A$38</definedName>
    <definedName name="Age" localSheetId="0">#REF!</definedName>
    <definedName name="Age" localSheetId="5">#REF!</definedName>
    <definedName name="Age" localSheetId="6">#REF!</definedName>
    <definedName name="Age" localSheetId="7">#REF!</definedName>
    <definedName name="Age" localSheetId="8">#REF!</definedName>
    <definedName name="Age">#REF!</definedName>
    <definedName name="AgreementNumber">[2]Menu!$B$8</definedName>
    <definedName name="_xlnm.Print_Area" localSheetId="0">CCM_Budget_Year1!$A$1:$N$220</definedName>
    <definedName name="_xlnm.Print_Area" localSheetId="5">CCM_Budget_Year2!$A$1:$N$220</definedName>
    <definedName name="_xlnm.Print_Area" localSheetId="6">'CCM_Budget_Year2 '!$A$1:$N$220</definedName>
    <definedName name="_xlnm.Print_Area" localSheetId="7">CCM_Budget_Year3!$A$1:$N$220</definedName>
    <definedName name="_xlnm.Print_Area" localSheetId="8">CCM_Budget_Year4!$A$1:$N$220</definedName>
    <definedName name="AreaAbbreviation">[2]Data!$C$3:$D$6</definedName>
    <definedName name="AreaPerAbreviation">[2]Data!$C$9:$D$13</definedName>
    <definedName name="AssumptionList">[3]Assumptions!$A$2:$A$50</definedName>
    <definedName name="CaseDefenition" localSheetId="0">#REF!</definedName>
    <definedName name="CaseDefenition" localSheetId="5">#REF!</definedName>
    <definedName name="CaseDefenition" localSheetId="6">#REF!</definedName>
    <definedName name="CaseDefenition" localSheetId="7">#REF!</definedName>
    <definedName name="CaseDefenition" localSheetId="8">#REF!</definedName>
    <definedName name="CaseDefenition">#REF!</definedName>
    <definedName name="CCM">[2]Menu!$B$7</definedName>
    <definedName name="CCMEvolution" localSheetId="0">Table516[CCM Evolution]</definedName>
    <definedName name="CCMEvolution" localSheetId="5">Table516[CCM Evolution]</definedName>
    <definedName name="CCMEvolution" localSheetId="6">Table516[CCM Evolution]</definedName>
    <definedName name="CCMEvolution" localSheetId="7">Table516[CCM Evolution]</definedName>
    <definedName name="CCMEvolution" localSheetId="8">Table516[CCM Evolution]</definedName>
    <definedName name="CCMEvolution" localSheetId="12">Table516[CCM Evolution]</definedName>
    <definedName name="CCMEvolution" localSheetId="3">Table516[CCM Evolution]</definedName>
    <definedName name="CCMEvolution" localSheetId="4">Table516[CCM Evolution]</definedName>
    <definedName name="CCMEvolution" localSheetId="10">Table516[CCM Evolution]</definedName>
    <definedName name="CCMEvolution" localSheetId="1">Table516[CCM Evolution]</definedName>
    <definedName name="CCMEvolution" localSheetId="9">Table516[CCM Evolution]</definedName>
    <definedName name="CCMEvolution">Table516[CCM Evolution]</definedName>
    <definedName name="CCMEVOLUTIONENGAGEMENT" localSheetId="0">Table21[CCM Evolution Engagement]</definedName>
    <definedName name="CCMEVOLUTIONENGAGEMENT" localSheetId="5">Table21[CCM Evolution Engagement]</definedName>
    <definedName name="CCMEVOLUTIONENGAGEMENT" localSheetId="6">Table21[CCM Evolution Engagement]</definedName>
    <definedName name="CCMEVOLUTIONENGAGEMENT" localSheetId="7">Table21[CCM Evolution Engagement]</definedName>
    <definedName name="CCMEVOLUTIONENGAGEMENT" localSheetId="8">Table21[CCM Evolution Engagement]</definedName>
    <definedName name="CCMEVOLUTIONENGAGEMENT" localSheetId="12">Table21[CCM Evolution Engagement]</definedName>
    <definedName name="CCMEVOLUTIONENGAGEMENT" localSheetId="3">Table21[CCM Evolution Engagement]</definedName>
    <definedName name="CCMEVOLUTIONENGAGEMENT" localSheetId="4">Table21[CCM Evolution Engagement]</definedName>
    <definedName name="CCMEVOLUTIONENGAGEMENT" localSheetId="10">Table21[CCM Evolution Engagement]</definedName>
    <definedName name="CCMEVOLUTIONENGAGEMENT" localSheetId="1">Table21[CCM Evolution Engagement]</definedName>
    <definedName name="CCMEVOLUTIONENGAGEMENT" localSheetId="9">Table21[CCM Evolution Engagement]</definedName>
    <definedName name="CCMEVOLUTIONENGAGEMENT">Table21[CCM Evolution Engagement]</definedName>
    <definedName name="CCMEVOLUTIONENGAGEMENTCOMMUNICATIONMATERIALANDPUBLICATION">#REF!</definedName>
    <definedName name="CCMEVOLUTIONENGAGEMENTCOMMUNICATIONMATERIALANDPUBLICATIONS" localSheetId="0">Table19[[CCM Evolution Engagement Communication ]]</definedName>
    <definedName name="CCMEVOLUTIONENGAGEMENTCOMMUNICATIONMATERIALANDPUBLICATIONS" localSheetId="5">Table19[[CCM Evolution Engagement Communication ]]</definedName>
    <definedName name="CCMEVOLUTIONENGAGEMENTCOMMUNICATIONMATERIALANDPUBLICATIONS" localSheetId="6">Table19[[CCM Evolution Engagement Communication ]]</definedName>
    <definedName name="CCMEVOLUTIONENGAGEMENTCOMMUNICATIONMATERIALANDPUBLICATIONS" localSheetId="7">Table19[[CCM Evolution Engagement Communication ]]</definedName>
    <definedName name="CCMEVOLUTIONENGAGEMENTCOMMUNICATIONMATERIALANDPUBLICATIONS" localSheetId="8">Table19[[CCM Evolution Engagement Communication ]]</definedName>
    <definedName name="CCMEVOLUTIONENGAGEMENTCOMMUNICATIONMATERIALANDPUBLICATIONS" localSheetId="12">Table19[[CCM Evolution Engagement Communication ]]</definedName>
    <definedName name="CCMEVOLUTIONENGAGEMENTCOMMUNICATIONMATERIALANDPUBLICATIONS" localSheetId="3">Table19[[CCM Evolution Engagement Communication ]]</definedName>
    <definedName name="CCMEVOLUTIONENGAGEMENTCOMMUNICATIONMATERIALANDPUBLICATIONS" localSheetId="4">Table19[[CCM Evolution Engagement Communication ]]</definedName>
    <definedName name="CCMEVOLUTIONENGAGEMENTCOMMUNICATIONMATERIALANDPUBLICATIONS" localSheetId="10">Table19[[CCM Evolution Engagement Communication ]]</definedName>
    <definedName name="CCMEVOLUTIONENGAGEMENTCOMMUNICATIONMATERIALANDPUBLICATIONS" localSheetId="1">Table19[[CCM Evolution Engagement Communication ]]</definedName>
    <definedName name="CCMEVOLUTIONENGAGEMENTCOMMUNICATIONMATERIALANDPUBLICATIONS" localSheetId="9">Table19[[CCM Evolution Engagement Communication ]]</definedName>
    <definedName name="CCMEVOLUTIONENGAGEMENTCOMMUNICATIONMATERIALANDPUBLICATIONS">Table19[[CCM Evolution Engagement Communication ]]</definedName>
    <definedName name="CCMEVOLUTIONENGAGEMENTEXTERNALPROFESSIONALSERVICE">#REF!</definedName>
    <definedName name="CCMEVOLUTIONENGAGEMENTEXTERNALPROFESSIONALSERVICES" localSheetId="0">Table67[CCM Evolution Engagement External professional service]</definedName>
    <definedName name="CCMEVOLUTIONENGAGEMENTEXTERNALPROFESSIONALSERVICES" localSheetId="5">Table67[CCM Evolution Engagement External professional service]</definedName>
    <definedName name="CCMEVOLUTIONENGAGEMENTEXTERNALPROFESSIONALSERVICES" localSheetId="6">Table67[CCM Evolution Engagement External professional service]</definedName>
    <definedName name="CCMEVOLUTIONENGAGEMENTEXTERNALPROFESSIONALSERVICES" localSheetId="7">Table67[CCM Evolution Engagement External professional service]</definedName>
    <definedName name="CCMEVOLUTIONENGAGEMENTEXTERNALPROFESSIONALSERVICES" localSheetId="8">Table67[CCM Evolution Engagement External professional service]</definedName>
    <definedName name="CCMEVOLUTIONENGAGEMENTEXTERNALPROFESSIONALSERVICES" localSheetId="12">Table67[CCM Evolution Engagement External professional service]</definedName>
    <definedName name="CCMEVOLUTIONENGAGEMENTEXTERNALPROFESSIONALSERVICES" localSheetId="3">Table67[CCM Evolution Engagement External professional service]</definedName>
    <definedName name="CCMEVOLUTIONENGAGEMENTEXTERNALPROFESSIONALSERVICES" localSheetId="4">Table67[CCM Evolution Engagement External professional service]</definedName>
    <definedName name="CCMEVOLUTIONENGAGEMENTEXTERNALPROFESSIONALSERVICES" localSheetId="10">Table67[CCM Evolution Engagement External professional service]</definedName>
    <definedName name="CCMEVOLUTIONENGAGEMENTEXTERNALPROFESSIONALSERVICES" localSheetId="1">Table67[CCM Evolution Engagement External professional service]</definedName>
    <definedName name="CCMEVOLUTIONENGAGEMENTEXTERNALPROFESSIONALSERVICES" localSheetId="9">Table67[CCM Evolution Engagement External professional service]</definedName>
    <definedName name="CCMEVOLUTIONENGAGEMENTEXTERNALPROFESSIONALSERVICES">Table67[CCM Evolution Engagement External professional service]</definedName>
    <definedName name="CCMEVOLUTIONENGAGEMENTNONHEALTHEQUIPMENT" localSheetId="0">Table6[CCM Evolution Engagement Non-health equipment]</definedName>
    <definedName name="CCMEVOLUTIONENGAGEMENTNONHEALTHEQUIPMENT" localSheetId="5">Table6[CCM Evolution Engagement Non-health equipment]</definedName>
    <definedName name="CCMEVOLUTIONENGAGEMENTNONHEALTHEQUIPMENT" localSheetId="6">Table6[CCM Evolution Engagement Non-health equipment]</definedName>
    <definedName name="CCMEVOLUTIONENGAGEMENTNONHEALTHEQUIPMENT" localSheetId="7">Table6[CCM Evolution Engagement Non-health equipment]</definedName>
    <definedName name="CCMEVOLUTIONENGAGEMENTNONHEALTHEQUIPMENT" localSheetId="8">Table6[CCM Evolution Engagement Non-health equipment]</definedName>
    <definedName name="CCMEVOLUTIONENGAGEMENTNONHEALTHEQUIPMENT" localSheetId="12">Table6[CCM Evolution Engagement Non-health equipment]</definedName>
    <definedName name="CCMEVOLUTIONENGAGEMENTNONHEALTHEQUIPMENT" localSheetId="3">Table6[CCM Evolution Engagement Non-health equipment]</definedName>
    <definedName name="CCMEVOLUTIONENGAGEMENTNONHEALTHEQUIPMENT" localSheetId="4">Table6[CCM Evolution Engagement Non-health equipment]</definedName>
    <definedName name="CCMEVOLUTIONENGAGEMENTNONHEALTHEQUIPMENT" localSheetId="10">Table6[CCM Evolution Engagement Non-health equipment]</definedName>
    <definedName name="CCMEVOLUTIONENGAGEMENTNONHEALTHEQUIPMENT" localSheetId="1">Table6[CCM Evolution Engagement Non-health equipment]</definedName>
    <definedName name="CCMEVOLUTIONENGAGEMENTNONHEALTHEQUIPMENT" localSheetId="9">Table6[CCM Evolution Engagement Non-health equipment]</definedName>
    <definedName name="CCMEVOLUTIONENGAGEMENTNONHEALTHEQUIPMENT">Table6[CCM Evolution Engagement Non-health equipment]</definedName>
    <definedName name="CCMEVOLUTIONENGAGEMENTTRAVELRELATEDCOSTS" localSheetId="0">Table9[CCM Evolution Engagement Travel Related Costs]</definedName>
    <definedName name="CCMEVOLUTIONENGAGEMENTTRAVELRELATEDCOSTS" localSheetId="5">Table9[CCM Evolution Engagement Travel Related Costs]</definedName>
    <definedName name="CCMEVOLUTIONENGAGEMENTTRAVELRELATEDCOSTS" localSheetId="6">Table9[CCM Evolution Engagement Travel Related Costs]</definedName>
    <definedName name="CCMEVOLUTIONENGAGEMENTTRAVELRELATEDCOSTS" localSheetId="7">Table9[CCM Evolution Engagement Travel Related Costs]</definedName>
    <definedName name="CCMEVOLUTIONENGAGEMENTTRAVELRELATEDCOSTS" localSheetId="8">Table9[CCM Evolution Engagement Travel Related Costs]</definedName>
    <definedName name="CCMEVOLUTIONENGAGEMENTTRAVELRELATEDCOSTS" localSheetId="12">Table9[CCM Evolution Engagement Travel Related Costs]</definedName>
    <definedName name="CCMEVOLUTIONENGAGEMENTTRAVELRELATEDCOSTS" localSheetId="3">Table9[CCM Evolution Engagement Travel Related Costs]</definedName>
    <definedName name="CCMEVOLUTIONENGAGEMENTTRAVELRELATEDCOSTS" localSheetId="4">Table9[CCM Evolution Engagement Travel Related Costs]</definedName>
    <definedName name="CCMEVOLUTIONENGAGEMENTTRAVELRELATEDCOSTS" localSheetId="10">Table9[CCM Evolution Engagement Travel Related Costs]</definedName>
    <definedName name="CCMEVOLUTIONENGAGEMENTTRAVELRELATEDCOSTS" localSheetId="1">Table9[CCM Evolution Engagement Travel Related Costs]</definedName>
    <definedName name="CCMEVOLUTIONENGAGEMENTTRAVELRELATEDCOSTS" localSheetId="9">Table9[CCM Evolution Engagement Travel Related Costs]</definedName>
    <definedName name="CCMEVOLUTIONENGAGEMENTTRAVELRELATEDCOSTS">Table9[CCM Evolution Engagement Travel Related Costs]</definedName>
    <definedName name="CCMEVOLUTIONOPERATIONS" localSheetId="0">Table25[CCM Evolution Operations]</definedName>
    <definedName name="CCMEVOLUTIONOPERATIONS" localSheetId="5">Table25[CCM Evolution Operations]</definedName>
    <definedName name="CCMEVOLUTIONOPERATIONS" localSheetId="6">Table25[CCM Evolution Operations]</definedName>
    <definedName name="CCMEVOLUTIONOPERATIONS" localSheetId="7">Table25[CCM Evolution Operations]</definedName>
    <definedName name="CCMEVOLUTIONOPERATIONS" localSheetId="8">Table25[CCM Evolution Operations]</definedName>
    <definedName name="CCMEVOLUTIONOPERATIONS" localSheetId="12">Table25[CCM Evolution Operations]</definedName>
    <definedName name="CCMEVOLUTIONOPERATIONS" localSheetId="3">Table25[CCM Evolution Operations]</definedName>
    <definedName name="CCMEVOLUTIONOPERATIONS" localSheetId="4">Table25[CCM Evolution Operations]</definedName>
    <definedName name="CCMEVOLUTIONOPERATIONS" localSheetId="10">Table25[CCM Evolution Operations]</definedName>
    <definedName name="CCMEVOLUTIONOPERATIONS" localSheetId="1">Table25[CCM Evolution Operations]</definedName>
    <definedName name="CCMEVOLUTIONOPERATIONS" localSheetId="9">Table25[CCM Evolution Operations]</definedName>
    <definedName name="CCMEVOLUTIONOPERATIONS">Table25[CCM Evolution Operations]</definedName>
    <definedName name="CCMEVOLUTIONOPERATIONSCOMMUNICATIONMATERIALANDPUBLICATIONS" localSheetId="0">Table30[CCM Evolution Operations Communication Material and Publication]</definedName>
    <definedName name="CCMEVOLUTIONOPERATIONSCOMMUNICATIONMATERIALANDPUBLICATIONS" localSheetId="5">Table30[CCM Evolution Operations Communication Material and Publication]</definedName>
    <definedName name="CCMEVOLUTIONOPERATIONSCOMMUNICATIONMATERIALANDPUBLICATIONS" localSheetId="6">Table30[CCM Evolution Operations Communication Material and Publication]</definedName>
    <definedName name="CCMEVOLUTIONOPERATIONSCOMMUNICATIONMATERIALANDPUBLICATIONS" localSheetId="7">Table30[CCM Evolution Operations Communication Material and Publication]</definedName>
    <definedName name="CCMEVOLUTIONOPERATIONSCOMMUNICATIONMATERIALANDPUBLICATIONS" localSheetId="8">Table30[CCM Evolution Operations Communication Material and Publication]</definedName>
    <definedName name="CCMEVOLUTIONOPERATIONSCOMMUNICATIONMATERIALANDPUBLICATIONS" localSheetId="12">Table30[CCM Evolution Operations Communication Material and Publication]</definedName>
    <definedName name="CCMEVOLUTIONOPERATIONSCOMMUNICATIONMATERIALANDPUBLICATIONS" localSheetId="3">Table30[CCM Evolution Operations Communication Material and Publication]</definedName>
    <definedName name="CCMEVOLUTIONOPERATIONSCOMMUNICATIONMATERIALANDPUBLICATIONS" localSheetId="4">Table30[CCM Evolution Operations Communication Material and Publication]</definedName>
    <definedName name="CCMEVOLUTIONOPERATIONSCOMMUNICATIONMATERIALANDPUBLICATIONS" localSheetId="10">Table30[CCM Evolution Operations Communication Material and Publication]</definedName>
    <definedName name="CCMEVOLUTIONOPERATIONSCOMMUNICATIONMATERIALANDPUBLICATIONS" localSheetId="1">Table30[CCM Evolution Operations Communication Material and Publication]</definedName>
    <definedName name="CCMEVOLUTIONOPERATIONSCOMMUNICATIONMATERIALANDPUBLICATIONS" localSheetId="9">Table30[CCM Evolution Operations Communication Material and Publication]</definedName>
    <definedName name="CCMEVOLUTIONOPERATIONSCOMMUNICATIONMATERIALANDPUBLICATIONS">Table30[CCM Evolution Operations Communication Material and Publication]</definedName>
    <definedName name="CCMEVOLUTIONOPERATIONSEXTERNALPROFESSIONALSERVICES" localSheetId="0">Table22[CCM Evolution Operations External Professional service]</definedName>
    <definedName name="CCMEVOLUTIONOPERATIONSEXTERNALPROFESSIONALSERVICES" localSheetId="5">Table22[CCM Evolution Operations External Professional service]</definedName>
    <definedName name="CCMEVOLUTIONOPERATIONSEXTERNALPROFESSIONALSERVICES" localSheetId="6">Table22[CCM Evolution Operations External Professional service]</definedName>
    <definedName name="CCMEVOLUTIONOPERATIONSEXTERNALPROFESSIONALSERVICES" localSheetId="7">Table22[CCM Evolution Operations External Professional service]</definedName>
    <definedName name="CCMEVOLUTIONOPERATIONSEXTERNALPROFESSIONALSERVICES" localSheetId="8">Table22[CCM Evolution Operations External Professional service]</definedName>
    <definedName name="CCMEVOLUTIONOPERATIONSEXTERNALPROFESSIONALSERVICES" localSheetId="12">Table22[CCM Evolution Operations External Professional service]</definedName>
    <definedName name="CCMEVOLUTIONOPERATIONSEXTERNALPROFESSIONALSERVICES" localSheetId="3">Table22[CCM Evolution Operations External Professional service]</definedName>
    <definedName name="CCMEVOLUTIONOPERATIONSEXTERNALPROFESSIONALSERVICES" localSheetId="4">Table22[CCM Evolution Operations External Professional service]</definedName>
    <definedName name="CCMEVOLUTIONOPERATIONSEXTERNALPROFESSIONALSERVICES" localSheetId="10">Table22[CCM Evolution Operations External Professional service]</definedName>
    <definedName name="CCMEVOLUTIONOPERATIONSEXTERNALPROFESSIONALSERVICES" localSheetId="1">Table22[CCM Evolution Operations External Professional service]</definedName>
    <definedName name="CCMEVOLUTIONOPERATIONSEXTERNALPROFESSIONALSERVICES" localSheetId="9">Table22[CCM Evolution Operations External Professional service]</definedName>
    <definedName name="CCMEVOLUTIONOPERATIONSEXTERNALPROFESSIONALSERVICES">Table22[CCM Evolution Operations External Professional service]</definedName>
    <definedName name="CCMEVOLUTIONOPERATIONSTRAVELRELATEDCOSTS" localSheetId="0">Table23[CCM Evolution Operations Travel Related costs]</definedName>
    <definedName name="CCMEVOLUTIONOPERATIONSTRAVELRELATEDCOSTS" localSheetId="5">Table23[CCM Evolution Operations Travel Related costs]</definedName>
    <definedName name="CCMEVOLUTIONOPERATIONSTRAVELRELATEDCOSTS" localSheetId="6">Table23[CCM Evolution Operations Travel Related costs]</definedName>
    <definedName name="CCMEVOLUTIONOPERATIONSTRAVELRELATEDCOSTS" localSheetId="7">Table23[CCM Evolution Operations Travel Related costs]</definedName>
    <definedName name="CCMEVOLUTIONOPERATIONSTRAVELRELATEDCOSTS" localSheetId="8">Table23[CCM Evolution Operations Travel Related costs]</definedName>
    <definedName name="CCMEVOLUTIONOPERATIONSTRAVELRELATEDCOSTS" localSheetId="12">Table23[CCM Evolution Operations Travel Related costs]</definedName>
    <definedName name="CCMEVOLUTIONOPERATIONSTRAVELRELATEDCOSTS" localSheetId="3">Table23[CCM Evolution Operations Travel Related costs]</definedName>
    <definedName name="CCMEVOLUTIONOPERATIONSTRAVELRELATEDCOSTS" localSheetId="4">Table23[CCM Evolution Operations Travel Related costs]</definedName>
    <definedName name="CCMEVOLUTIONOPERATIONSTRAVELRELATEDCOSTS" localSheetId="10">Table23[CCM Evolution Operations Travel Related costs]</definedName>
    <definedName name="CCMEVOLUTIONOPERATIONSTRAVELRELATEDCOSTS" localSheetId="1">Table23[CCM Evolution Operations Travel Related costs]</definedName>
    <definedName name="CCMEVOLUTIONOPERATIONSTRAVELRELATEDCOSTS" localSheetId="9">Table23[CCM Evolution Operations Travel Related costs]</definedName>
    <definedName name="CCMEVOLUTIONOPERATIONSTRAVELRELATEDCOSTS">Table23[CCM Evolution Operations Travel Related costs]</definedName>
    <definedName name="CCMEVOLUTIONOVERSIGHT" localSheetId="0">Table26[CCM Evolution Oversight]</definedName>
    <definedName name="CCMEVOLUTIONOVERSIGHT" localSheetId="5">Table26[CCM Evolution Oversight]</definedName>
    <definedName name="CCMEVOLUTIONOVERSIGHT" localSheetId="6">Table26[CCM Evolution Oversight]</definedName>
    <definedName name="CCMEVOLUTIONOVERSIGHT" localSheetId="7">Table26[CCM Evolution Oversight]</definedName>
    <definedName name="CCMEVOLUTIONOVERSIGHT" localSheetId="8">Table26[CCM Evolution Oversight]</definedName>
    <definedName name="CCMEVOLUTIONOVERSIGHT" localSheetId="12">Table26[CCM Evolution Oversight]</definedName>
    <definedName name="CCMEVOLUTIONOVERSIGHT" localSheetId="3">Table26[CCM Evolution Oversight]</definedName>
    <definedName name="CCMEVOLUTIONOVERSIGHT" localSheetId="4">Table26[CCM Evolution Oversight]</definedName>
    <definedName name="CCMEVOLUTIONOVERSIGHT" localSheetId="10">Table26[CCM Evolution Oversight]</definedName>
    <definedName name="CCMEVOLUTIONOVERSIGHT" localSheetId="1">Table26[CCM Evolution Oversight]</definedName>
    <definedName name="CCMEVOLUTIONOVERSIGHT" localSheetId="9">Table26[CCM Evolution Oversight]</definedName>
    <definedName name="CCMEVOLUTIONOVERSIGHT">Table26[CCM Evolution Oversight]</definedName>
    <definedName name="CCMEVOLUTIONOVERSIGHTEXTERNALPROFESSIONALSERVICES" localSheetId="0">Table3845[CCM Evolution Oversight External services]</definedName>
    <definedName name="CCMEVOLUTIONOVERSIGHTEXTERNALPROFESSIONALSERVICES" localSheetId="5">Table3845[CCM Evolution Oversight External services]</definedName>
    <definedName name="CCMEVOLUTIONOVERSIGHTEXTERNALPROFESSIONALSERVICES" localSheetId="6">Table3845[CCM Evolution Oversight External services]</definedName>
    <definedName name="CCMEVOLUTIONOVERSIGHTEXTERNALPROFESSIONALSERVICES" localSheetId="7">Table3845[CCM Evolution Oversight External services]</definedName>
    <definedName name="CCMEVOLUTIONOVERSIGHTEXTERNALPROFESSIONALSERVICES" localSheetId="8">Table3845[CCM Evolution Oversight External services]</definedName>
    <definedName name="CCMEVOLUTIONOVERSIGHTEXTERNALPROFESSIONALSERVICES" localSheetId="12">Table3845[CCM Evolution Oversight External services]</definedName>
    <definedName name="CCMEVOLUTIONOVERSIGHTEXTERNALPROFESSIONALSERVICES" localSheetId="3">Table3845[CCM Evolution Oversight External services]</definedName>
    <definedName name="CCMEVOLUTIONOVERSIGHTEXTERNALPROFESSIONALSERVICES" localSheetId="4">Table3845[CCM Evolution Oversight External services]</definedName>
    <definedName name="CCMEVOLUTIONOVERSIGHTEXTERNALPROFESSIONALSERVICES" localSheetId="10">Table3845[CCM Evolution Oversight External services]</definedName>
    <definedName name="CCMEVOLUTIONOVERSIGHTEXTERNALPROFESSIONALSERVICES" localSheetId="1">Table3845[CCM Evolution Oversight External services]</definedName>
    <definedName name="CCMEVOLUTIONOVERSIGHTEXTERNALPROFESSIONALSERVICES" localSheetId="9">Table3845[CCM Evolution Oversight External services]</definedName>
    <definedName name="CCMEVOLUTIONOVERSIGHTEXTERNALPROFESSIONALSERVICES">Table3845[CCM Evolution Oversight External services]</definedName>
    <definedName name="CCMEVOLUTIONOVERSIGHTHUMANRESOURCES" localSheetId="0">Table46[CCM Evolution Oversight Human Resources]</definedName>
    <definedName name="CCMEVOLUTIONOVERSIGHTHUMANRESOURCES" localSheetId="5">Table46[CCM Evolution Oversight Human Resources]</definedName>
    <definedName name="CCMEVOLUTIONOVERSIGHTHUMANRESOURCES" localSheetId="6">Table46[CCM Evolution Oversight Human Resources]</definedName>
    <definedName name="CCMEVOLUTIONOVERSIGHTHUMANRESOURCES" localSheetId="7">Table46[CCM Evolution Oversight Human Resources]</definedName>
    <definedName name="CCMEVOLUTIONOVERSIGHTHUMANRESOURCES" localSheetId="8">Table46[CCM Evolution Oversight Human Resources]</definedName>
    <definedName name="CCMEVOLUTIONOVERSIGHTHUMANRESOURCES" localSheetId="12">Table46[CCM Evolution Oversight Human Resources]</definedName>
    <definedName name="CCMEVOLUTIONOVERSIGHTHUMANRESOURCES" localSheetId="3">Table46[CCM Evolution Oversight Human Resources]</definedName>
    <definedName name="CCMEVOLUTIONOVERSIGHTHUMANRESOURCES" localSheetId="4">Table46[CCM Evolution Oversight Human Resources]</definedName>
    <definedName name="CCMEVOLUTIONOVERSIGHTHUMANRESOURCES" localSheetId="10">Table46[CCM Evolution Oversight Human Resources]</definedName>
    <definedName name="CCMEVOLUTIONOVERSIGHTHUMANRESOURCES" localSheetId="1">Table46[CCM Evolution Oversight Human Resources]</definedName>
    <definedName name="CCMEVOLUTIONOVERSIGHTHUMANRESOURCES" localSheetId="9">Table46[CCM Evolution Oversight Human Resources]</definedName>
    <definedName name="CCMEVOLUTIONOVERSIGHTHUMANRESOURCES">Table46[CCM Evolution Oversight Human Resources]</definedName>
    <definedName name="CCMEVOLUTIONOVERSIGHTNONHEALTHEQUIPMENT" localSheetId="0">Table47[CCM Evolution Oversight Non-health equipment]</definedName>
    <definedName name="CCMEVOLUTIONOVERSIGHTNONHEALTHEQUIPMENT" localSheetId="5">Table47[CCM Evolution Oversight Non-health equipment]</definedName>
    <definedName name="CCMEVOLUTIONOVERSIGHTNONHEALTHEQUIPMENT" localSheetId="6">Table47[CCM Evolution Oversight Non-health equipment]</definedName>
    <definedName name="CCMEVOLUTIONOVERSIGHTNONHEALTHEQUIPMENT" localSheetId="7">Table47[CCM Evolution Oversight Non-health equipment]</definedName>
    <definedName name="CCMEVOLUTIONOVERSIGHTNONHEALTHEQUIPMENT" localSheetId="8">Table47[CCM Evolution Oversight Non-health equipment]</definedName>
    <definedName name="CCMEVOLUTIONOVERSIGHTNONHEALTHEQUIPMENT" localSheetId="12">Table47[CCM Evolution Oversight Non-health equipment]</definedName>
    <definedName name="CCMEVOLUTIONOVERSIGHTNONHEALTHEQUIPMENT" localSheetId="3">Table47[CCM Evolution Oversight Non-health equipment]</definedName>
    <definedName name="CCMEVOLUTIONOVERSIGHTNONHEALTHEQUIPMENT" localSheetId="4">Table47[CCM Evolution Oversight Non-health equipment]</definedName>
    <definedName name="CCMEVOLUTIONOVERSIGHTNONHEALTHEQUIPMENT" localSheetId="10">Table47[CCM Evolution Oversight Non-health equipment]</definedName>
    <definedName name="CCMEVOLUTIONOVERSIGHTNONHEALTHEQUIPMENT" localSheetId="1">Table47[CCM Evolution Oversight Non-health equipment]</definedName>
    <definedName name="CCMEVOLUTIONOVERSIGHTNONHEALTHEQUIPMENT" localSheetId="9">Table47[CCM Evolution Oversight Non-health equipment]</definedName>
    <definedName name="CCMEVOLUTIONOVERSIGHTNONHEALTHEQUIPMENT">Table47[CCM Evolution Oversight Non-health equipment]</definedName>
    <definedName name="CCMEVOLUTIONOVERSIGHTTRAVELRELATEDCOSTS" localSheetId="0">Table3946[CCM Evolution Oversight Travel]</definedName>
    <definedName name="CCMEVOLUTIONOVERSIGHTTRAVELRELATEDCOSTS" localSheetId="5">Table3946[CCM Evolution Oversight Travel]</definedName>
    <definedName name="CCMEVOLUTIONOVERSIGHTTRAVELRELATEDCOSTS" localSheetId="6">Table3946[CCM Evolution Oversight Travel]</definedName>
    <definedName name="CCMEVOLUTIONOVERSIGHTTRAVELRELATEDCOSTS" localSheetId="7">Table3946[CCM Evolution Oversight Travel]</definedName>
    <definedName name="CCMEVOLUTIONOVERSIGHTTRAVELRELATEDCOSTS" localSheetId="8">Table3946[CCM Evolution Oversight Travel]</definedName>
    <definedName name="CCMEVOLUTIONOVERSIGHTTRAVELRELATEDCOSTS" localSheetId="12">Table3946[CCM Evolution Oversight Travel]</definedName>
    <definedName name="CCMEVOLUTIONOVERSIGHTTRAVELRELATEDCOSTS" localSheetId="3">Table3946[CCM Evolution Oversight Travel]</definedName>
    <definedName name="CCMEVOLUTIONOVERSIGHTTRAVELRELATEDCOSTS" localSheetId="4">Table3946[CCM Evolution Oversight Travel]</definedName>
    <definedName name="CCMEVOLUTIONOVERSIGHTTRAVELRELATEDCOSTS" localSheetId="10">Table3946[CCM Evolution Oversight Travel]</definedName>
    <definedName name="CCMEVOLUTIONOVERSIGHTTRAVELRELATEDCOSTS" localSheetId="1">Table3946[CCM Evolution Oversight Travel]</definedName>
    <definedName name="CCMEVOLUTIONOVERSIGHTTRAVELRELATEDCOSTS" localSheetId="9">Table3946[CCM Evolution Oversight Travel]</definedName>
    <definedName name="CCMEVOLUTIONOVERSIGHTTRAVELRELATEDCOSTS">Table3946[CCM Evolution Oversight Travel]</definedName>
    <definedName name="ccmevolutionpositioning" localSheetId="0">Table27[CCM Evolution Positioning]</definedName>
    <definedName name="ccmevolutionpositioning" localSheetId="5">Table27[CCM Evolution Positioning]</definedName>
    <definedName name="ccmevolutionpositioning" localSheetId="6">Table27[CCM Evolution Positioning]</definedName>
    <definedName name="ccmevolutionpositioning" localSheetId="7">Table27[CCM Evolution Positioning]</definedName>
    <definedName name="ccmevolutionpositioning" localSheetId="8">Table27[CCM Evolution Positioning]</definedName>
    <definedName name="ccmevolutionpositioning" localSheetId="12">Table27[CCM Evolution Positioning]</definedName>
    <definedName name="ccmevolutionpositioning" localSheetId="3">Table27[CCM Evolution Positioning]</definedName>
    <definedName name="ccmevolutionpositioning" localSheetId="4">Table27[CCM Evolution Positioning]</definedName>
    <definedName name="ccmevolutionpositioning" localSheetId="10">Table27[CCM Evolution Positioning]</definedName>
    <definedName name="ccmevolutionpositioning" localSheetId="1">Table27[CCM Evolution Positioning]</definedName>
    <definedName name="ccmevolutionpositioning" localSheetId="9">Table27[CCM Evolution Positioning]</definedName>
    <definedName name="ccmevolutionpositioning">Table27[CCM Evolution Positioning]</definedName>
    <definedName name="CCMEVOLUTIONPOSITIONINGCOMMUNICATIONMATERIALANDPUBLICATIONS" localSheetId="0">Table18[CCM Evolution Positioning Communication Material and Publication]</definedName>
    <definedName name="CCMEVOLUTIONPOSITIONINGCOMMUNICATIONMATERIALANDPUBLICATIONS" localSheetId="5">Table18[CCM Evolution Positioning Communication Material and Publication]</definedName>
    <definedName name="CCMEVOLUTIONPOSITIONINGCOMMUNICATIONMATERIALANDPUBLICATIONS" localSheetId="6">Table18[CCM Evolution Positioning Communication Material and Publication]</definedName>
    <definedName name="CCMEVOLUTIONPOSITIONINGCOMMUNICATIONMATERIALANDPUBLICATIONS" localSheetId="7">Table18[CCM Evolution Positioning Communication Material and Publication]</definedName>
    <definedName name="CCMEVOLUTIONPOSITIONINGCOMMUNICATIONMATERIALANDPUBLICATIONS" localSheetId="8">Table18[CCM Evolution Positioning Communication Material and Publication]</definedName>
    <definedName name="CCMEVOLUTIONPOSITIONINGCOMMUNICATIONMATERIALANDPUBLICATIONS" localSheetId="12">Table18[CCM Evolution Positioning Communication Material and Publication]</definedName>
    <definedName name="CCMEVOLUTIONPOSITIONINGCOMMUNICATIONMATERIALANDPUBLICATIONS" localSheetId="3">Table18[CCM Evolution Positioning Communication Material and Publication]</definedName>
    <definedName name="CCMEVOLUTIONPOSITIONINGCOMMUNICATIONMATERIALANDPUBLICATIONS" localSheetId="4">Table18[CCM Evolution Positioning Communication Material and Publication]</definedName>
    <definedName name="CCMEVOLUTIONPOSITIONINGCOMMUNICATIONMATERIALANDPUBLICATIONS" localSheetId="10">Table18[CCM Evolution Positioning Communication Material and Publication]</definedName>
    <definedName name="CCMEVOLUTIONPOSITIONINGCOMMUNICATIONMATERIALANDPUBLICATIONS" localSheetId="1">Table18[CCM Evolution Positioning Communication Material and Publication]</definedName>
    <definedName name="CCMEVOLUTIONPOSITIONINGCOMMUNICATIONMATERIALANDPUBLICATIONS" localSheetId="9">Table18[CCM Evolution Positioning Communication Material and Publication]</definedName>
    <definedName name="CCMEVOLUTIONPOSITIONINGCOMMUNICATIONMATERIALANDPUBLICATIONS">Table18[CCM Evolution Positioning Communication Material and Publication]</definedName>
    <definedName name="CCMEVOLUTIONPOSITIONINGEXTERNALPROFESSIONALSERVICES" localSheetId="0">Table11[CCM Evolution Positioning External Professional service]</definedName>
    <definedName name="CCMEVOLUTIONPOSITIONINGEXTERNALPROFESSIONALSERVICES" localSheetId="5">Table11[CCM Evolution Positioning External Professional service]</definedName>
    <definedName name="CCMEVOLUTIONPOSITIONINGEXTERNALPROFESSIONALSERVICES" localSheetId="6">Table11[CCM Evolution Positioning External Professional service]</definedName>
    <definedName name="CCMEVOLUTIONPOSITIONINGEXTERNALPROFESSIONALSERVICES" localSheetId="7">Table11[CCM Evolution Positioning External Professional service]</definedName>
    <definedName name="CCMEVOLUTIONPOSITIONINGEXTERNALPROFESSIONALSERVICES" localSheetId="8">Table11[CCM Evolution Positioning External Professional service]</definedName>
    <definedName name="CCMEVOLUTIONPOSITIONINGEXTERNALPROFESSIONALSERVICES" localSheetId="12">Table11[CCM Evolution Positioning External Professional service]</definedName>
    <definedName name="CCMEVOLUTIONPOSITIONINGEXTERNALPROFESSIONALSERVICES" localSheetId="3">Table11[CCM Evolution Positioning External Professional service]</definedName>
    <definedName name="CCMEVOLUTIONPOSITIONINGEXTERNALPROFESSIONALSERVICES" localSheetId="4">Table11[CCM Evolution Positioning External Professional service]</definedName>
    <definedName name="CCMEVOLUTIONPOSITIONINGEXTERNALPROFESSIONALSERVICES" localSheetId="10">Table11[CCM Evolution Positioning External Professional service]</definedName>
    <definedName name="CCMEVOLUTIONPOSITIONINGEXTERNALPROFESSIONALSERVICES" localSheetId="1">Table11[CCM Evolution Positioning External Professional service]</definedName>
    <definedName name="CCMEVOLUTIONPOSITIONINGEXTERNALPROFESSIONALSERVICES" localSheetId="9">Table11[CCM Evolution Positioning External Professional service]</definedName>
    <definedName name="CCMEVOLUTIONPOSITIONINGEXTERNALPROFESSIONALSERVICES">Table11[CCM Evolution Positioning External Professional service]</definedName>
    <definedName name="CCMEVOLUTIONPOSITIONINGTRAVELRELATEDCOSTS" localSheetId="0">Table12[CCM Evolution Positioning Travel related costs]</definedName>
    <definedName name="CCMEVOLUTIONPOSITIONINGTRAVELRELATEDCOSTS" localSheetId="5">Table12[CCM Evolution Positioning Travel related costs]</definedName>
    <definedName name="CCMEVOLUTIONPOSITIONINGTRAVELRELATEDCOSTS" localSheetId="6">Table12[CCM Evolution Positioning Travel related costs]</definedName>
    <definedName name="CCMEVOLUTIONPOSITIONINGTRAVELRELATEDCOSTS" localSheetId="7">Table12[CCM Evolution Positioning Travel related costs]</definedName>
    <definedName name="CCMEVOLUTIONPOSITIONINGTRAVELRELATEDCOSTS" localSheetId="8">Table12[CCM Evolution Positioning Travel related costs]</definedName>
    <definedName name="CCMEVOLUTIONPOSITIONINGTRAVELRELATEDCOSTS" localSheetId="12">Table12[CCM Evolution Positioning Travel related costs]</definedName>
    <definedName name="CCMEVOLUTIONPOSITIONINGTRAVELRELATEDCOSTS" localSheetId="3">Table12[CCM Evolution Positioning Travel related costs]</definedName>
    <definedName name="CCMEVOLUTIONPOSITIONINGTRAVELRELATEDCOSTS" localSheetId="4">Table12[CCM Evolution Positioning Travel related costs]</definedName>
    <definedName name="CCMEVOLUTIONPOSITIONINGTRAVELRELATEDCOSTS" localSheetId="10">Table12[CCM Evolution Positioning Travel related costs]</definedName>
    <definedName name="CCMEVOLUTIONPOSITIONINGTRAVELRELATEDCOSTS" localSheetId="1">Table12[CCM Evolution Positioning Travel related costs]</definedName>
    <definedName name="CCMEVOLUTIONPOSITIONINGTRAVELRELATEDCOSTS" localSheetId="9">Table12[CCM Evolution Positioning Travel related costs]</definedName>
    <definedName name="CCMEVOLUTIONPOSITIONINGTRAVELRELATEDCOSTS">Table12[CCM Evolution Positioning Travel related costs]</definedName>
    <definedName name="CCMFundingAgreement" localSheetId="0">Table415[[CCM Funding Agreement ]]</definedName>
    <definedName name="CCMFundingAgreement" localSheetId="5">Table415[[CCM Funding Agreement ]]</definedName>
    <definedName name="CCMFundingAgreement" localSheetId="6">Table415[[CCM Funding Agreement ]]</definedName>
    <definedName name="CCMFundingAgreement" localSheetId="7">Table415[[CCM Funding Agreement ]]</definedName>
    <definedName name="CCMFundingAgreement" localSheetId="8">Table415[[CCM Funding Agreement ]]</definedName>
    <definedName name="CCMFundingAgreement" localSheetId="12">Table415[[CCM Funding Agreement ]]</definedName>
    <definedName name="CCMFundingAgreement" localSheetId="3">Table415[[CCM Funding Agreement ]]</definedName>
    <definedName name="CCMFundingAgreement" localSheetId="4">Table415[[CCM Funding Agreement ]]</definedName>
    <definedName name="CCMFundingAgreement" localSheetId="10">Table415[[CCM Funding Agreement ]]</definedName>
    <definedName name="CCMFundingAgreement" localSheetId="1">Table415[[CCM Funding Agreement ]]</definedName>
    <definedName name="CCMFundingAgreement" localSheetId="9">Table415[[CCM Funding Agreement ]]</definedName>
    <definedName name="CCMFundingAgreement">Table415[[CCM Funding Agreement ]]</definedName>
    <definedName name="CCMFUNDINGAGREEMENTENGAGEMENT" localSheetId="0">Table28[CCM Funding Agreement Engagement]</definedName>
    <definedName name="CCMFUNDINGAGREEMENTENGAGEMENT" localSheetId="5">Table28[CCM Funding Agreement Engagement]</definedName>
    <definedName name="CCMFUNDINGAGREEMENTENGAGEMENT" localSheetId="6">Table28[CCM Funding Agreement Engagement]</definedName>
    <definedName name="CCMFUNDINGAGREEMENTENGAGEMENT" localSheetId="7">Table28[CCM Funding Agreement Engagement]</definedName>
    <definedName name="CCMFUNDINGAGREEMENTENGAGEMENT" localSheetId="8">Table28[CCM Funding Agreement Engagement]</definedName>
    <definedName name="CCMFUNDINGAGREEMENTENGAGEMENT" localSheetId="12">Table28[CCM Funding Agreement Engagement]</definedName>
    <definedName name="CCMFUNDINGAGREEMENTENGAGEMENT" localSheetId="3">Table28[CCM Funding Agreement Engagement]</definedName>
    <definedName name="CCMFUNDINGAGREEMENTENGAGEMENT" localSheetId="4">Table28[CCM Funding Agreement Engagement]</definedName>
    <definedName name="CCMFUNDINGAGREEMENTENGAGEMENT" localSheetId="10">Table28[CCM Funding Agreement Engagement]</definedName>
    <definedName name="CCMFUNDINGAGREEMENTENGAGEMENT" localSheetId="1">Table28[CCM Funding Agreement Engagement]</definedName>
    <definedName name="CCMFUNDINGAGREEMENTENGAGEMENT" localSheetId="9">Table28[CCM Funding Agreement Engagement]</definedName>
    <definedName name="CCMFUNDINGAGREEMENTENGAGEMENT">Table28[CCM Funding Agreement Engagement]</definedName>
    <definedName name="CCMFUNDINGAGREEMENTENGAGEMENTCOMMUNICATIONMATERIALANDPUBLICATIONS" localSheetId="0">Table55[[CCM Funding Agreement Engagement Communication ]]</definedName>
    <definedName name="CCMFUNDINGAGREEMENTENGAGEMENTCOMMUNICATIONMATERIALANDPUBLICATIONS" localSheetId="5">Table55[[CCM Funding Agreement Engagement Communication ]]</definedName>
    <definedName name="CCMFUNDINGAGREEMENTENGAGEMENTCOMMUNICATIONMATERIALANDPUBLICATIONS" localSheetId="6">Table55[[CCM Funding Agreement Engagement Communication ]]</definedName>
    <definedName name="CCMFUNDINGAGREEMENTENGAGEMENTCOMMUNICATIONMATERIALANDPUBLICATIONS" localSheetId="7">Table55[[CCM Funding Agreement Engagement Communication ]]</definedName>
    <definedName name="CCMFUNDINGAGREEMENTENGAGEMENTCOMMUNICATIONMATERIALANDPUBLICATIONS" localSheetId="8">Table55[[CCM Funding Agreement Engagement Communication ]]</definedName>
    <definedName name="CCMFUNDINGAGREEMENTENGAGEMENTCOMMUNICATIONMATERIALANDPUBLICATIONS" localSheetId="12">Table55[[CCM Funding Agreement Engagement Communication ]]</definedName>
    <definedName name="CCMFUNDINGAGREEMENTENGAGEMENTCOMMUNICATIONMATERIALANDPUBLICATIONS" localSheetId="3">Table55[[CCM Funding Agreement Engagement Communication ]]</definedName>
    <definedName name="CCMFUNDINGAGREEMENTENGAGEMENTCOMMUNICATIONMATERIALANDPUBLICATIONS" localSheetId="4">Table55[[CCM Funding Agreement Engagement Communication ]]</definedName>
    <definedName name="CCMFUNDINGAGREEMENTENGAGEMENTCOMMUNICATIONMATERIALANDPUBLICATIONS" localSheetId="10">Table55[[CCM Funding Agreement Engagement Communication ]]</definedName>
    <definedName name="CCMFUNDINGAGREEMENTENGAGEMENTCOMMUNICATIONMATERIALANDPUBLICATIONS" localSheetId="1">Table55[[CCM Funding Agreement Engagement Communication ]]</definedName>
    <definedName name="CCMFUNDINGAGREEMENTENGAGEMENTCOMMUNICATIONMATERIALANDPUBLICATIONS" localSheetId="9">Table55[[CCM Funding Agreement Engagement Communication ]]</definedName>
    <definedName name="CCMFUNDINGAGREEMENTENGAGEMENTCOMMUNICATIONMATERIALANDPUBLICATIONS">Table55[[CCM Funding Agreement Engagement Communication ]]</definedName>
    <definedName name="CCMFUNDINGAGREEMENTENGAGEMENTEXTERNALPROFESSIONALSERVICES" localSheetId="0">Table66[CCM Funding Agreement Engagement External professional services]</definedName>
    <definedName name="CCMFUNDINGAGREEMENTENGAGEMENTEXTERNALPROFESSIONALSERVICES" localSheetId="5">Table66[CCM Funding Agreement Engagement External professional services]</definedName>
    <definedName name="CCMFUNDINGAGREEMENTENGAGEMENTEXTERNALPROFESSIONALSERVICES" localSheetId="6">Table66[CCM Funding Agreement Engagement External professional services]</definedName>
    <definedName name="CCMFUNDINGAGREEMENTENGAGEMENTEXTERNALPROFESSIONALSERVICES" localSheetId="7">Table66[CCM Funding Agreement Engagement External professional services]</definedName>
    <definedName name="CCMFUNDINGAGREEMENTENGAGEMENTEXTERNALPROFESSIONALSERVICES" localSheetId="8">Table66[CCM Funding Agreement Engagement External professional services]</definedName>
    <definedName name="CCMFUNDINGAGREEMENTENGAGEMENTEXTERNALPROFESSIONALSERVICES" localSheetId="12">Table66[CCM Funding Agreement Engagement External professional services]</definedName>
    <definedName name="CCMFUNDINGAGREEMENTENGAGEMENTEXTERNALPROFESSIONALSERVICES" localSheetId="3">Table66[CCM Funding Agreement Engagement External professional services]</definedName>
    <definedName name="CCMFUNDINGAGREEMENTENGAGEMENTEXTERNALPROFESSIONALSERVICES" localSheetId="4">Table66[CCM Funding Agreement Engagement External professional services]</definedName>
    <definedName name="CCMFUNDINGAGREEMENTENGAGEMENTEXTERNALPROFESSIONALSERVICES" localSheetId="10">Table66[CCM Funding Agreement Engagement External professional services]</definedName>
    <definedName name="CCMFUNDINGAGREEMENTENGAGEMENTEXTERNALPROFESSIONALSERVICES" localSheetId="1">Table66[CCM Funding Agreement Engagement External professional services]</definedName>
    <definedName name="CCMFUNDINGAGREEMENTENGAGEMENTEXTERNALPROFESSIONALSERVICES" localSheetId="9">Table66[CCM Funding Agreement Engagement External professional services]</definedName>
    <definedName name="CCMFUNDINGAGREEMENTENGAGEMENTEXTERNALPROFESSIONALSERVICES">Table66[CCM Funding Agreement Engagement External professional services]</definedName>
    <definedName name="CCMFUNDINGAGREEMENTENGAGEMENTNONHEALTHEQUIPMENT" localSheetId="0">Table65[CCM Funding Agreement Engagement Non health equipment]</definedName>
    <definedName name="CCMFUNDINGAGREEMENTENGAGEMENTNONHEALTHEQUIPMENT" localSheetId="5">Table65[CCM Funding Agreement Engagement Non health equipment]</definedName>
    <definedName name="CCMFUNDINGAGREEMENTENGAGEMENTNONHEALTHEQUIPMENT" localSheetId="6">Table65[CCM Funding Agreement Engagement Non health equipment]</definedName>
    <definedName name="CCMFUNDINGAGREEMENTENGAGEMENTNONHEALTHEQUIPMENT" localSheetId="7">Table65[CCM Funding Agreement Engagement Non health equipment]</definedName>
    <definedName name="CCMFUNDINGAGREEMENTENGAGEMENTNONHEALTHEQUIPMENT" localSheetId="8">Table65[CCM Funding Agreement Engagement Non health equipment]</definedName>
    <definedName name="CCMFUNDINGAGREEMENTENGAGEMENTNONHEALTHEQUIPMENT" localSheetId="12">Table65[CCM Funding Agreement Engagement Non health equipment]</definedName>
    <definedName name="CCMFUNDINGAGREEMENTENGAGEMENTNONHEALTHEQUIPMENT" localSheetId="3">Table65[CCM Funding Agreement Engagement Non health equipment]</definedName>
    <definedName name="CCMFUNDINGAGREEMENTENGAGEMENTNONHEALTHEQUIPMENT" localSheetId="4">Table65[CCM Funding Agreement Engagement Non health equipment]</definedName>
    <definedName name="CCMFUNDINGAGREEMENTENGAGEMENTNONHEALTHEQUIPMENT" localSheetId="10">Table65[CCM Funding Agreement Engagement Non health equipment]</definedName>
    <definedName name="CCMFUNDINGAGREEMENTENGAGEMENTNONHEALTHEQUIPMENT" localSheetId="1">Table65[CCM Funding Agreement Engagement Non health equipment]</definedName>
    <definedName name="CCMFUNDINGAGREEMENTENGAGEMENTNONHEALTHEQUIPMENT" localSheetId="9">Table65[CCM Funding Agreement Engagement Non health equipment]</definedName>
    <definedName name="CCMFUNDINGAGREEMENTENGAGEMENTNONHEALTHEQUIPMENT">Table65[CCM Funding Agreement Engagement Non health equipment]</definedName>
    <definedName name="CCMFUNDINGAGREEMENTENGAGEMENTNONHEALTHEUIPMENT">#REF!</definedName>
    <definedName name="CCMFUNDINGAGREEMENTENGAGEMENTTRAVELRELATEDCOSTS" localSheetId="0">Table54[CCM Funding Agreement Engagement Travel Related Costs]</definedName>
    <definedName name="CCMFUNDINGAGREEMENTENGAGEMENTTRAVELRELATEDCOSTS" localSheetId="5">Table54[CCM Funding Agreement Engagement Travel Related Costs]</definedName>
    <definedName name="CCMFUNDINGAGREEMENTENGAGEMENTTRAVELRELATEDCOSTS" localSheetId="6">Table54[CCM Funding Agreement Engagement Travel Related Costs]</definedName>
    <definedName name="CCMFUNDINGAGREEMENTENGAGEMENTTRAVELRELATEDCOSTS" localSheetId="7">Table54[CCM Funding Agreement Engagement Travel Related Costs]</definedName>
    <definedName name="CCMFUNDINGAGREEMENTENGAGEMENTTRAVELRELATEDCOSTS" localSheetId="8">Table54[CCM Funding Agreement Engagement Travel Related Costs]</definedName>
    <definedName name="CCMFUNDINGAGREEMENTENGAGEMENTTRAVELRELATEDCOSTS" localSheetId="12">Table54[CCM Funding Agreement Engagement Travel Related Costs]</definedName>
    <definedName name="CCMFUNDINGAGREEMENTENGAGEMENTTRAVELRELATEDCOSTS" localSheetId="3">Table54[CCM Funding Agreement Engagement Travel Related Costs]</definedName>
    <definedName name="CCMFUNDINGAGREEMENTENGAGEMENTTRAVELRELATEDCOSTS" localSheetId="4">Table54[CCM Funding Agreement Engagement Travel Related Costs]</definedName>
    <definedName name="CCMFUNDINGAGREEMENTENGAGEMENTTRAVELRELATEDCOSTS" localSheetId="10">Table54[CCM Funding Agreement Engagement Travel Related Costs]</definedName>
    <definedName name="CCMFUNDINGAGREEMENTENGAGEMENTTRAVELRELATEDCOSTS" localSheetId="1">Table54[CCM Funding Agreement Engagement Travel Related Costs]</definedName>
    <definedName name="CCMFUNDINGAGREEMENTENGAGEMENTTRAVELRELATEDCOSTS" localSheetId="9">Table54[CCM Funding Agreement Engagement Travel Related Costs]</definedName>
    <definedName name="CCMFUNDINGAGREEMENTENGAGEMENTTRAVELRELATEDCOSTS">Table54[CCM Funding Agreement Engagement Travel Related Costs]</definedName>
    <definedName name="CCMFUNDINGAGREEMENTOPERATIONS" localSheetId="0">Table20[CCM Funding Agreement Operations]</definedName>
    <definedName name="CCMFUNDINGAGREEMENTOPERATIONS" localSheetId="5">Table20[CCM Funding Agreement Operations]</definedName>
    <definedName name="CCMFUNDINGAGREEMENTOPERATIONS" localSheetId="6">Table20[CCM Funding Agreement Operations]</definedName>
    <definedName name="CCMFUNDINGAGREEMENTOPERATIONS" localSheetId="7">Table20[CCM Funding Agreement Operations]</definedName>
    <definedName name="CCMFUNDINGAGREEMENTOPERATIONS" localSheetId="8">Table20[CCM Funding Agreement Operations]</definedName>
    <definedName name="CCMFUNDINGAGREEMENTOPERATIONS" localSheetId="12">Table20[CCM Funding Agreement Operations]</definedName>
    <definedName name="CCMFUNDINGAGREEMENTOPERATIONS" localSheetId="3">Table20[CCM Funding Agreement Operations]</definedName>
    <definedName name="CCMFUNDINGAGREEMENTOPERATIONS" localSheetId="4">Table20[CCM Funding Agreement Operations]</definedName>
    <definedName name="CCMFUNDINGAGREEMENTOPERATIONS" localSheetId="10">Table20[CCM Funding Agreement Operations]</definedName>
    <definedName name="CCMFUNDINGAGREEMENTOPERATIONS" localSheetId="1">Table20[CCM Funding Agreement Operations]</definedName>
    <definedName name="CCMFUNDINGAGREEMENTOPERATIONS" localSheetId="9">Table20[CCM Funding Agreement Operations]</definedName>
    <definedName name="CCMFUNDINGAGREEMENTOPERATIONS">Table20[CCM Funding Agreement Operations]</definedName>
    <definedName name="CCMFUNDINGAGREEMENTOPERATIONSCOMMUNICATIONMATERIALANDPUBLICATIONS" localSheetId="0">Table61[CCM Funding Agreement Operations Communication Material and Publication]</definedName>
    <definedName name="CCMFUNDINGAGREEMENTOPERATIONSCOMMUNICATIONMATERIALANDPUBLICATIONS" localSheetId="5">Table61[CCM Funding Agreement Operations Communication Material and Publication]</definedName>
    <definedName name="CCMFUNDINGAGREEMENTOPERATIONSCOMMUNICATIONMATERIALANDPUBLICATIONS" localSheetId="6">Table61[CCM Funding Agreement Operations Communication Material and Publication]</definedName>
    <definedName name="CCMFUNDINGAGREEMENTOPERATIONSCOMMUNICATIONMATERIALANDPUBLICATIONS" localSheetId="7">Table61[CCM Funding Agreement Operations Communication Material and Publication]</definedName>
    <definedName name="CCMFUNDINGAGREEMENTOPERATIONSCOMMUNICATIONMATERIALANDPUBLICATIONS" localSheetId="8">Table61[CCM Funding Agreement Operations Communication Material and Publication]</definedName>
    <definedName name="CCMFUNDINGAGREEMENTOPERATIONSCOMMUNICATIONMATERIALANDPUBLICATIONS" localSheetId="12">Table61[CCM Funding Agreement Operations Communication Material and Publication]</definedName>
    <definedName name="CCMFUNDINGAGREEMENTOPERATIONSCOMMUNICATIONMATERIALANDPUBLICATIONS" localSheetId="3">Table61[CCM Funding Agreement Operations Communication Material and Publication]</definedName>
    <definedName name="CCMFUNDINGAGREEMENTOPERATIONSCOMMUNICATIONMATERIALANDPUBLICATIONS" localSheetId="4">Table61[CCM Funding Agreement Operations Communication Material and Publication]</definedName>
    <definedName name="CCMFUNDINGAGREEMENTOPERATIONSCOMMUNICATIONMATERIALANDPUBLICATIONS" localSheetId="10">Table61[CCM Funding Agreement Operations Communication Material and Publication]</definedName>
    <definedName name="CCMFUNDINGAGREEMENTOPERATIONSCOMMUNICATIONMATERIALANDPUBLICATIONS" localSheetId="1">Table61[CCM Funding Agreement Operations Communication Material and Publication]</definedName>
    <definedName name="CCMFUNDINGAGREEMENTOPERATIONSCOMMUNICATIONMATERIALANDPUBLICATIONS" localSheetId="9">Table61[CCM Funding Agreement Operations Communication Material and Publication]</definedName>
    <definedName name="CCMFUNDINGAGREEMENTOPERATIONSCOMMUNICATIONMATERIALANDPUBLICATIONS">Table61[CCM Funding Agreement Operations Communication Material and Publication]</definedName>
    <definedName name="CCMFUNDINGAGREEMENTOPERATIONSEXTERNALPROFESSIONALSERVICES" localSheetId="0">Table59[CCM Funding Agreement Operations External Professional service]</definedName>
    <definedName name="CCMFUNDINGAGREEMENTOPERATIONSEXTERNALPROFESSIONALSERVICES" localSheetId="5">Table59[CCM Funding Agreement Operations External Professional service]</definedName>
    <definedName name="CCMFUNDINGAGREEMENTOPERATIONSEXTERNALPROFESSIONALSERVICES" localSheetId="6">Table59[CCM Funding Agreement Operations External Professional service]</definedName>
    <definedName name="CCMFUNDINGAGREEMENTOPERATIONSEXTERNALPROFESSIONALSERVICES" localSheetId="7">Table59[CCM Funding Agreement Operations External Professional service]</definedName>
    <definedName name="CCMFUNDINGAGREEMENTOPERATIONSEXTERNALPROFESSIONALSERVICES" localSheetId="8">Table59[CCM Funding Agreement Operations External Professional service]</definedName>
    <definedName name="CCMFUNDINGAGREEMENTOPERATIONSEXTERNALPROFESSIONALSERVICES" localSheetId="12">Table59[CCM Funding Agreement Operations External Professional service]</definedName>
    <definedName name="CCMFUNDINGAGREEMENTOPERATIONSEXTERNALPROFESSIONALSERVICES" localSheetId="3">Table59[CCM Funding Agreement Operations External Professional service]</definedName>
    <definedName name="CCMFUNDINGAGREEMENTOPERATIONSEXTERNALPROFESSIONALSERVICES" localSheetId="4">Table59[CCM Funding Agreement Operations External Professional service]</definedName>
    <definedName name="CCMFUNDINGAGREEMENTOPERATIONSEXTERNALPROFESSIONALSERVICES" localSheetId="10">Table59[CCM Funding Agreement Operations External Professional service]</definedName>
    <definedName name="CCMFUNDINGAGREEMENTOPERATIONSEXTERNALPROFESSIONALSERVICES" localSheetId="1">Table59[CCM Funding Agreement Operations External Professional service]</definedName>
    <definedName name="CCMFUNDINGAGREEMENTOPERATIONSEXTERNALPROFESSIONALSERVICES" localSheetId="9">Table59[CCM Funding Agreement Operations External Professional service]</definedName>
    <definedName name="CCMFUNDINGAGREEMENTOPERATIONSEXTERNALPROFESSIONALSERVICES">Table59[CCM Funding Agreement Operations External Professional service]</definedName>
    <definedName name="CCMFUNDINGAGREEMENTOPERATIONSHUMANRESOURCES" localSheetId="0">Table62[CCM Funding Agreement Operations Human Resources]</definedName>
    <definedName name="CCMFUNDINGAGREEMENTOPERATIONSHUMANRESOURCES" localSheetId="5">Table62[CCM Funding Agreement Operations Human Resources]</definedName>
    <definedName name="CCMFUNDINGAGREEMENTOPERATIONSHUMANRESOURCES" localSheetId="6">Table62[CCM Funding Agreement Operations Human Resources]</definedName>
    <definedName name="CCMFUNDINGAGREEMENTOPERATIONSHUMANRESOURCES" localSheetId="7">Table62[CCM Funding Agreement Operations Human Resources]</definedName>
    <definedName name="CCMFUNDINGAGREEMENTOPERATIONSHUMANRESOURCES" localSheetId="8">Table62[CCM Funding Agreement Operations Human Resources]</definedName>
    <definedName name="CCMFUNDINGAGREEMENTOPERATIONSHUMANRESOURCES" localSheetId="12">Table62[CCM Funding Agreement Operations Human Resources]</definedName>
    <definedName name="CCMFUNDINGAGREEMENTOPERATIONSHUMANRESOURCES" localSheetId="3">Table62[CCM Funding Agreement Operations Human Resources]</definedName>
    <definedName name="CCMFUNDINGAGREEMENTOPERATIONSHUMANRESOURCES" localSheetId="4">Table62[CCM Funding Agreement Operations Human Resources]</definedName>
    <definedName name="CCMFUNDINGAGREEMENTOPERATIONSHUMANRESOURCES" localSheetId="10">Table62[CCM Funding Agreement Operations Human Resources]</definedName>
    <definedName name="CCMFUNDINGAGREEMENTOPERATIONSHUMANRESOURCES" localSheetId="1">Table62[CCM Funding Agreement Operations Human Resources]</definedName>
    <definedName name="CCMFUNDINGAGREEMENTOPERATIONSHUMANRESOURCES" localSheetId="9">Table62[CCM Funding Agreement Operations Human Resources]</definedName>
    <definedName name="CCMFUNDINGAGREEMENTOPERATIONSHUMANRESOURCES">Table62[CCM Funding Agreement Operations Human Resources]</definedName>
    <definedName name="CCMFUNDINGAGREEMENTOPERATIONSINDIRECTANDOVERHEADCOSTS" localSheetId="0">Table64[CCM FUNDING AGREEMENT OPERATION INDIRECT AND OVERHEAD COSTS]</definedName>
    <definedName name="CCMFUNDINGAGREEMENTOPERATIONSINDIRECTANDOVERHEADCOSTS" localSheetId="5">Table64[CCM FUNDING AGREEMENT OPERATION INDIRECT AND OVERHEAD COSTS]</definedName>
    <definedName name="CCMFUNDINGAGREEMENTOPERATIONSINDIRECTANDOVERHEADCOSTS" localSheetId="6">Table64[CCM FUNDING AGREEMENT OPERATION INDIRECT AND OVERHEAD COSTS]</definedName>
    <definedName name="CCMFUNDINGAGREEMENTOPERATIONSINDIRECTANDOVERHEADCOSTS" localSheetId="7">Table64[CCM FUNDING AGREEMENT OPERATION INDIRECT AND OVERHEAD COSTS]</definedName>
    <definedName name="CCMFUNDINGAGREEMENTOPERATIONSINDIRECTANDOVERHEADCOSTS" localSheetId="8">Table64[CCM FUNDING AGREEMENT OPERATION INDIRECT AND OVERHEAD COSTS]</definedName>
    <definedName name="CCMFUNDINGAGREEMENTOPERATIONSINDIRECTANDOVERHEADCOSTS" localSheetId="12">Table64[CCM FUNDING AGREEMENT OPERATION INDIRECT AND OVERHEAD COSTS]</definedName>
    <definedName name="CCMFUNDINGAGREEMENTOPERATIONSINDIRECTANDOVERHEADCOSTS" localSheetId="3">Table64[CCM FUNDING AGREEMENT OPERATION INDIRECT AND OVERHEAD COSTS]</definedName>
    <definedName name="CCMFUNDINGAGREEMENTOPERATIONSINDIRECTANDOVERHEADCOSTS" localSheetId="4">Table64[CCM FUNDING AGREEMENT OPERATION INDIRECT AND OVERHEAD COSTS]</definedName>
    <definedName name="CCMFUNDINGAGREEMENTOPERATIONSINDIRECTANDOVERHEADCOSTS" localSheetId="10">Table64[CCM FUNDING AGREEMENT OPERATION INDIRECT AND OVERHEAD COSTS]</definedName>
    <definedName name="CCMFUNDINGAGREEMENTOPERATIONSINDIRECTANDOVERHEADCOSTS" localSheetId="1">Table64[CCM FUNDING AGREEMENT OPERATION INDIRECT AND OVERHEAD COSTS]</definedName>
    <definedName name="CCMFUNDINGAGREEMENTOPERATIONSINDIRECTANDOVERHEADCOSTS" localSheetId="9">Table64[CCM FUNDING AGREEMENT OPERATION INDIRECT AND OVERHEAD COSTS]</definedName>
    <definedName name="CCMFUNDINGAGREEMENTOPERATIONSINDIRECTANDOVERHEADCOSTS">Table64[CCM FUNDING AGREEMENT OPERATION INDIRECT AND OVERHEAD COSTS]</definedName>
    <definedName name="CCMFUNDINGAGREEMENTOPERATIONSNONHEALTHEQUIPMENT" localSheetId="0">Table63[CCM Funding Agreement Operations Non Health equipment]</definedName>
    <definedName name="CCMFUNDINGAGREEMENTOPERATIONSNONHEALTHEQUIPMENT" localSheetId="5">Table63[CCM Funding Agreement Operations Non Health equipment]</definedName>
    <definedName name="CCMFUNDINGAGREEMENTOPERATIONSNONHEALTHEQUIPMENT" localSheetId="6">Table63[CCM Funding Agreement Operations Non Health equipment]</definedName>
    <definedName name="CCMFUNDINGAGREEMENTOPERATIONSNONHEALTHEQUIPMENT" localSheetId="7">Table63[CCM Funding Agreement Operations Non Health equipment]</definedName>
    <definedName name="CCMFUNDINGAGREEMENTOPERATIONSNONHEALTHEQUIPMENT" localSheetId="8">Table63[CCM Funding Agreement Operations Non Health equipment]</definedName>
    <definedName name="CCMFUNDINGAGREEMENTOPERATIONSNONHEALTHEQUIPMENT" localSheetId="12">Table63[CCM Funding Agreement Operations Non Health equipment]</definedName>
    <definedName name="CCMFUNDINGAGREEMENTOPERATIONSNONHEALTHEQUIPMENT" localSheetId="3">Table63[CCM Funding Agreement Operations Non Health equipment]</definedName>
    <definedName name="CCMFUNDINGAGREEMENTOPERATIONSNONHEALTHEQUIPMENT" localSheetId="4">Table63[CCM Funding Agreement Operations Non Health equipment]</definedName>
    <definedName name="CCMFUNDINGAGREEMENTOPERATIONSNONHEALTHEQUIPMENT" localSheetId="10">Table63[CCM Funding Agreement Operations Non Health equipment]</definedName>
    <definedName name="CCMFUNDINGAGREEMENTOPERATIONSNONHEALTHEQUIPMENT" localSheetId="1">Table63[CCM Funding Agreement Operations Non Health equipment]</definedName>
    <definedName name="CCMFUNDINGAGREEMENTOPERATIONSNONHEALTHEQUIPMENT" localSheetId="9">Table63[CCM Funding Agreement Operations Non Health equipment]</definedName>
    <definedName name="CCMFUNDINGAGREEMENTOPERATIONSNONHEALTHEQUIPMENT">Table63[CCM Funding Agreement Operations Non Health equipment]</definedName>
    <definedName name="CCMFUNDINGAGREEMENTOPERATIONSTRAVELRELATEDCOSTS" localSheetId="0">Table60[CCM Funding Agreement Operations Travel Related costs]</definedName>
    <definedName name="CCMFUNDINGAGREEMENTOPERATIONSTRAVELRELATEDCOSTS" localSheetId="5">Table60[CCM Funding Agreement Operations Travel Related costs]</definedName>
    <definedName name="CCMFUNDINGAGREEMENTOPERATIONSTRAVELRELATEDCOSTS" localSheetId="6">Table60[CCM Funding Agreement Operations Travel Related costs]</definedName>
    <definedName name="CCMFUNDINGAGREEMENTOPERATIONSTRAVELRELATEDCOSTS" localSheetId="7">Table60[CCM Funding Agreement Operations Travel Related costs]</definedName>
    <definedName name="CCMFUNDINGAGREEMENTOPERATIONSTRAVELRELATEDCOSTS" localSheetId="8">Table60[CCM Funding Agreement Operations Travel Related costs]</definedName>
    <definedName name="CCMFUNDINGAGREEMENTOPERATIONSTRAVELRELATEDCOSTS" localSheetId="12">Table60[CCM Funding Agreement Operations Travel Related costs]</definedName>
    <definedName name="CCMFUNDINGAGREEMENTOPERATIONSTRAVELRELATEDCOSTS" localSheetId="3">Table60[CCM Funding Agreement Operations Travel Related costs]</definedName>
    <definedName name="CCMFUNDINGAGREEMENTOPERATIONSTRAVELRELATEDCOSTS" localSheetId="4">Table60[CCM Funding Agreement Operations Travel Related costs]</definedName>
    <definedName name="CCMFUNDINGAGREEMENTOPERATIONSTRAVELRELATEDCOSTS" localSheetId="10">Table60[CCM Funding Agreement Operations Travel Related costs]</definedName>
    <definedName name="CCMFUNDINGAGREEMENTOPERATIONSTRAVELRELATEDCOSTS" localSheetId="1">Table60[CCM Funding Agreement Operations Travel Related costs]</definedName>
    <definedName name="CCMFUNDINGAGREEMENTOPERATIONSTRAVELRELATEDCOSTS" localSheetId="9">Table60[CCM Funding Agreement Operations Travel Related costs]</definedName>
    <definedName name="CCMFUNDINGAGREEMENTOPERATIONSTRAVELRELATEDCOSTS">Table60[CCM Funding Agreement Operations Travel Related costs]</definedName>
    <definedName name="CCMFUNDINGAGREEMENTOVERSIGHT" localSheetId="0">Table17[CCM Funding Agreement Oversight]</definedName>
    <definedName name="CCMFUNDINGAGREEMENTOVERSIGHT" localSheetId="5">Table17[CCM Funding Agreement Oversight]</definedName>
    <definedName name="CCMFUNDINGAGREEMENTOVERSIGHT" localSheetId="6">Table17[CCM Funding Agreement Oversight]</definedName>
    <definedName name="CCMFUNDINGAGREEMENTOVERSIGHT" localSheetId="7">Table17[CCM Funding Agreement Oversight]</definedName>
    <definedName name="CCMFUNDINGAGREEMENTOVERSIGHT" localSheetId="8">Table17[CCM Funding Agreement Oversight]</definedName>
    <definedName name="CCMFUNDINGAGREEMENTOVERSIGHT" localSheetId="12">Table17[CCM Funding Agreement Oversight]</definedName>
    <definedName name="CCMFUNDINGAGREEMENTOVERSIGHT" localSheetId="3">Table17[CCM Funding Agreement Oversight]</definedName>
    <definedName name="CCMFUNDINGAGREEMENTOVERSIGHT" localSheetId="4">Table17[CCM Funding Agreement Oversight]</definedName>
    <definedName name="CCMFUNDINGAGREEMENTOVERSIGHT" localSheetId="10">Table17[CCM Funding Agreement Oversight]</definedName>
    <definedName name="CCMFUNDINGAGREEMENTOVERSIGHT" localSheetId="1">Table17[CCM Funding Agreement Oversight]</definedName>
    <definedName name="CCMFUNDINGAGREEMENTOVERSIGHT" localSheetId="9">Table17[CCM Funding Agreement Oversight]</definedName>
    <definedName name="CCMFUNDINGAGREEMENTOVERSIGHT">Table17[CCM Funding Agreement Oversight]</definedName>
    <definedName name="CCMFUNDINGAGREEMENTOVERSIGHTCOMMUNICATIONMATERIALANDPUBLICATIONS" localSheetId="0">Table49[CCM Funding Agreement Oversight Communication Material and Publications]</definedName>
    <definedName name="CCMFUNDINGAGREEMENTOVERSIGHTCOMMUNICATIONMATERIALANDPUBLICATIONS" localSheetId="5">Table49[CCM Funding Agreement Oversight Communication Material and Publications]</definedName>
    <definedName name="CCMFUNDINGAGREEMENTOVERSIGHTCOMMUNICATIONMATERIALANDPUBLICATIONS" localSheetId="6">Table49[CCM Funding Agreement Oversight Communication Material and Publications]</definedName>
    <definedName name="CCMFUNDINGAGREEMENTOVERSIGHTCOMMUNICATIONMATERIALANDPUBLICATIONS" localSheetId="7">Table49[CCM Funding Agreement Oversight Communication Material and Publications]</definedName>
    <definedName name="CCMFUNDINGAGREEMENTOVERSIGHTCOMMUNICATIONMATERIALANDPUBLICATIONS" localSheetId="8">Table49[CCM Funding Agreement Oversight Communication Material and Publications]</definedName>
    <definedName name="CCMFUNDINGAGREEMENTOVERSIGHTCOMMUNICATIONMATERIALANDPUBLICATIONS" localSheetId="12">Table49[CCM Funding Agreement Oversight Communication Material and Publications]</definedName>
    <definedName name="CCMFUNDINGAGREEMENTOVERSIGHTCOMMUNICATIONMATERIALANDPUBLICATIONS" localSheetId="3">Table49[CCM Funding Agreement Oversight Communication Material and Publications]</definedName>
    <definedName name="CCMFUNDINGAGREEMENTOVERSIGHTCOMMUNICATIONMATERIALANDPUBLICATIONS" localSheetId="4">Table49[CCM Funding Agreement Oversight Communication Material and Publications]</definedName>
    <definedName name="CCMFUNDINGAGREEMENTOVERSIGHTCOMMUNICATIONMATERIALANDPUBLICATIONS" localSheetId="10">Table49[CCM Funding Agreement Oversight Communication Material and Publications]</definedName>
    <definedName name="CCMFUNDINGAGREEMENTOVERSIGHTCOMMUNICATIONMATERIALANDPUBLICATIONS" localSheetId="1">Table49[CCM Funding Agreement Oversight Communication Material and Publications]</definedName>
    <definedName name="CCMFUNDINGAGREEMENTOVERSIGHTCOMMUNICATIONMATERIALANDPUBLICATIONS" localSheetId="9">Table49[CCM Funding Agreement Oversight Communication Material and Publications]</definedName>
    <definedName name="CCMFUNDINGAGREEMENTOVERSIGHTCOMMUNICATIONMATERIALANDPUBLICATIONS">Table49[CCM Funding Agreement Oversight Communication Material and Publications]</definedName>
    <definedName name="CCMFUNDINGAGREEMENTOVERSIGHTEXTERNALPROFESSIONALSERVICES" localSheetId="0">Table48[CCM Funding Agreement Oversight - External Professional services]</definedName>
    <definedName name="CCMFUNDINGAGREEMENTOVERSIGHTEXTERNALPROFESSIONALSERVICES" localSheetId="5">Table48[CCM Funding Agreement Oversight - External Professional services]</definedName>
    <definedName name="CCMFUNDINGAGREEMENTOVERSIGHTEXTERNALPROFESSIONALSERVICES" localSheetId="6">Table48[CCM Funding Agreement Oversight - External Professional services]</definedName>
    <definedName name="CCMFUNDINGAGREEMENTOVERSIGHTEXTERNALPROFESSIONALSERVICES" localSheetId="7">Table48[CCM Funding Agreement Oversight - External Professional services]</definedName>
    <definedName name="CCMFUNDINGAGREEMENTOVERSIGHTEXTERNALPROFESSIONALSERVICES" localSheetId="8">Table48[CCM Funding Agreement Oversight - External Professional services]</definedName>
    <definedName name="CCMFUNDINGAGREEMENTOVERSIGHTEXTERNALPROFESSIONALSERVICES" localSheetId="12">Table48[CCM Funding Agreement Oversight - External Professional services]</definedName>
    <definedName name="CCMFUNDINGAGREEMENTOVERSIGHTEXTERNALPROFESSIONALSERVICES" localSheetId="3">Table48[CCM Funding Agreement Oversight - External Professional services]</definedName>
    <definedName name="CCMFUNDINGAGREEMENTOVERSIGHTEXTERNALPROFESSIONALSERVICES" localSheetId="4">Table48[CCM Funding Agreement Oversight - External Professional services]</definedName>
    <definedName name="CCMFUNDINGAGREEMENTOVERSIGHTEXTERNALPROFESSIONALSERVICES" localSheetId="10">Table48[CCM Funding Agreement Oversight - External Professional services]</definedName>
    <definedName name="CCMFUNDINGAGREEMENTOVERSIGHTEXTERNALPROFESSIONALSERVICES" localSheetId="1">Table48[CCM Funding Agreement Oversight - External Professional services]</definedName>
    <definedName name="CCMFUNDINGAGREEMENTOVERSIGHTEXTERNALPROFESSIONALSERVICES" localSheetId="9">Table48[CCM Funding Agreement Oversight - External Professional services]</definedName>
    <definedName name="CCMFUNDINGAGREEMENTOVERSIGHTEXTERNALPROFESSIONALSERVICES">Table48[CCM Funding Agreement Oversight - External Professional services]</definedName>
    <definedName name="CCMFUNDINGAGREEMENTOVERSIGHTHUMANRESOURCES">#REF!</definedName>
    <definedName name="CCMFUNDINGAGREEMENTOVERSIGHTNONHEALTHEQUIPMENT" localSheetId="0">Table37[CCM Funding Agreement Oversight Non-health equipment]</definedName>
    <definedName name="CCMFUNDINGAGREEMENTOVERSIGHTNONHEALTHEQUIPMENT" localSheetId="5">Table37[CCM Funding Agreement Oversight Non-health equipment]</definedName>
    <definedName name="CCMFUNDINGAGREEMENTOVERSIGHTNONHEALTHEQUIPMENT" localSheetId="6">Table37[CCM Funding Agreement Oversight Non-health equipment]</definedName>
    <definedName name="CCMFUNDINGAGREEMENTOVERSIGHTNONHEALTHEQUIPMENT" localSheetId="7">Table37[CCM Funding Agreement Oversight Non-health equipment]</definedName>
    <definedName name="CCMFUNDINGAGREEMENTOVERSIGHTNONHEALTHEQUIPMENT" localSheetId="8">Table37[CCM Funding Agreement Oversight Non-health equipment]</definedName>
    <definedName name="CCMFUNDINGAGREEMENTOVERSIGHTNONHEALTHEQUIPMENT" localSheetId="12">Table37[CCM Funding Agreement Oversight Non-health equipment]</definedName>
    <definedName name="CCMFUNDINGAGREEMENTOVERSIGHTNONHEALTHEQUIPMENT" localSheetId="3">Table37[CCM Funding Agreement Oversight Non-health equipment]</definedName>
    <definedName name="CCMFUNDINGAGREEMENTOVERSIGHTNONHEALTHEQUIPMENT" localSheetId="4">Table37[CCM Funding Agreement Oversight Non-health equipment]</definedName>
    <definedName name="CCMFUNDINGAGREEMENTOVERSIGHTNONHEALTHEQUIPMENT" localSheetId="10">Table37[CCM Funding Agreement Oversight Non-health equipment]</definedName>
    <definedName name="CCMFUNDINGAGREEMENTOVERSIGHTNONHEALTHEQUIPMENT" localSheetId="1">Table37[CCM Funding Agreement Oversight Non-health equipment]</definedName>
    <definedName name="CCMFUNDINGAGREEMENTOVERSIGHTNONHEALTHEQUIPMENT" localSheetId="9">Table37[CCM Funding Agreement Oversight Non-health equipment]</definedName>
    <definedName name="CCMFUNDINGAGREEMENTOVERSIGHTNONHEALTHEQUIPMENT">Table37[CCM Funding Agreement Oversight Non-health equipment]</definedName>
    <definedName name="CCMFUNDINGAGREEMENTOVERSIGHTTRAVELRELATEDCOSTS" localSheetId="0">Table51[CCM Funding Agreement Oversight Travel related costs]</definedName>
    <definedName name="CCMFUNDINGAGREEMENTOVERSIGHTTRAVELRELATEDCOSTS" localSheetId="5">Table51[CCM Funding Agreement Oversight Travel related costs]</definedName>
    <definedName name="CCMFUNDINGAGREEMENTOVERSIGHTTRAVELRELATEDCOSTS" localSheetId="6">Table51[CCM Funding Agreement Oversight Travel related costs]</definedName>
    <definedName name="CCMFUNDINGAGREEMENTOVERSIGHTTRAVELRELATEDCOSTS" localSheetId="7">Table51[CCM Funding Agreement Oversight Travel related costs]</definedName>
    <definedName name="CCMFUNDINGAGREEMENTOVERSIGHTTRAVELRELATEDCOSTS" localSheetId="8">Table51[CCM Funding Agreement Oversight Travel related costs]</definedName>
    <definedName name="CCMFUNDINGAGREEMENTOVERSIGHTTRAVELRELATEDCOSTS" localSheetId="12">Table51[CCM Funding Agreement Oversight Travel related costs]</definedName>
    <definedName name="CCMFUNDINGAGREEMENTOVERSIGHTTRAVELRELATEDCOSTS" localSheetId="3">Table51[CCM Funding Agreement Oversight Travel related costs]</definedName>
    <definedName name="CCMFUNDINGAGREEMENTOVERSIGHTTRAVELRELATEDCOSTS" localSheetId="4">Table51[CCM Funding Agreement Oversight Travel related costs]</definedName>
    <definedName name="CCMFUNDINGAGREEMENTOVERSIGHTTRAVELRELATEDCOSTS" localSheetId="10">Table51[CCM Funding Agreement Oversight Travel related costs]</definedName>
    <definedName name="CCMFUNDINGAGREEMENTOVERSIGHTTRAVELRELATEDCOSTS" localSheetId="1">Table51[CCM Funding Agreement Oversight Travel related costs]</definedName>
    <definedName name="CCMFUNDINGAGREEMENTOVERSIGHTTRAVELRELATEDCOSTS" localSheetId="9">Table51[CCM Funding Agreement Oversight Travel related costs]</definedName>
    <definedName name="CCMFUNDINGAGREEMENTOVERSIGHTTRAVELRELATEDCOSTS">Table51[CCM Funding Agreement Oversight Travel related costs]</definedName>
    <definedName name="CCMFUNDINGAGREEMENTPOSITIONING" localSheetId="0">Table29[CCM Funding Agreement Positioning]</definedName>
    <definedName name="CCMFUNDINGAGREEMENTPOSITIONING" localSheetId="5">Table29[CCM Funding Agreement Positioning]</definedName>
    <definedName name="CCMFUNDINGAGREEMENTPOSITIONING" localSheetId="6">Table29[CCM Funding Agreement Positioning]</definedName>
    <definedName name="CCMFUNDINGAGREEMENTPOSITIONING" localSheetId="7">Table29[CCM Funding Agreement Positioning]</definedName>
    <definedName name="CCMFUNDINGAGREEMENTPOSITIONING" localSheetId="8">Table29[CCM Funding Agreement Positioning]</definedName>
    <definedName name="CCMFUNDINGAGREEMENTPOSITIONING" localSheetId="12">Table29[CCM Funding Agreement Positioning]</definedName>
    <definedName name="CCMFUNDINGAGREEMENTPOSITIONING" localSheetId="3">Table29[CCM Funding Agreement Positioning]</definedName>
    <definedName name="CCMFUNDINGAGREEMENTPOSITIONING" localSheetId="4">Table29[CCM Funding Agreement Positioning]</definedName>
    <definedName name="CCMFUNDINGAGREEMENTPOSITIONING" localSheetId="10">Table29[CCM Funding Agreement Positioning]</definedName>
    <definedName name="CCMFUNDINGAGREEMENTPOSITIONING" localSheetId="1">Table29[CCM Funding Agreement Positioning]</definedName>
    <definedName name="CCMFUNDINGAGREEMENTPOSITIONING" localSheetId="9">Table29[CCM Funding Agreement Positioning]</definedName>
    <definedName name="CCMFUNDINGAGREEMENTPOSITIONING">Table29[CCM Funding Agreement Positioning]</definedName>
    <definedName name="CCMFUNDINGAGREEMENTPOSITIONINGCOMMUNICATIONMATERIALANDPUBLICATIONS" localSheetId="0">Table1859[CCM Funding Agreement Positioning Communication Material and Publication]</definedName>
    <definedName name="CCMFUNDINGAGREEMENTPOSITIONINGCOMMUNICATIONMATERIALANDPUBLICATIONS" localSheetId="5">Table1859[CCM Funding Agreement Positioning Communication Material and Publication]</definedName>
    <definedName name="CCMFUNDINGAGREEMENTPOSITIONINGCOMMUNICATIONMATERIALANDPUBLICATIONS" localSheetId="6">Table1859[CCM Funding Agreement Positioning Communication Material and Publication]</definedName>
    <definedName name="CCMFUNDINGAGREEMENTPOSITIONINGCOMMUNICATIONMATERIALANDPUBLICATIONS" localSheetId="7">Table1859[CCM Funding Agreement Positioning Communication Material and Publication]</definedName>
    <definedName name="CCMFUNDINGAGREEMENTPOSITIONINGCOMMUNICATIONMATERIALANDPUBLICATIONS" localSheetId="8">Table1859[CCM Funding Agreement Positioning Communication Material and Publication]</definedName>
    <definedName name="CCMFUNDINGAGREEMENTPOSITIONINGCOMMUNICATIONMATERIALANDPUBLICATIONS" localSheetId="12">Table1859[CCM Funding Agreement Positioning Communication Material and Publication]</definedName>
    <definedName name="CCMFUNDINGAGREEMENTPOSITIONINGCOMMUNICATIONMATERIALANDPUBLICATIONS" localSheetId="3">Table1859[CCM Funding Agreement Positioning Communication Material and Publication]</definedName>
    <definedName name="CCMFUNDINGAGREEMENTPOSITIONINGCOMMUNICATIONMATERIALANDPUBLICATIONS" localSheetId="4">Table1859[CCM Funding Agreement Positioning Communication Material and Publication]</definedName>
    <definedName name="CCMFUNDINGAGREEMENTPOSITIONINGCOMMUNICATIONMATERIALANDPUBLICATIONS" localSheetId="10">Table1859[CCM Funding Agreement Positioning Communication Material and Publication]</definedName>
    <definedName name="CCMFUNDINGAGREEMENTPOSITIONINGCOMMUNICATIONMATERIALANDPUBLICATIONS" localSheetId="1">Table1859[CCM Funding Agreement Positioning Communication Material and Publication]</definedName>
    <definedName name="CCMFUNDINGAGREEMENTPOSITIONINGCOMMUNICATIONMATERIALANDPUBLICATIONS" localSheetId="9">Table1859[CCM Funding Agreement Positioning Communication Material and Publication]</definedName>
    <definedName name="CCMFUNDINGAGREEMENTPOSITIONINGCOMMUNICATIONMATERIALANDPUBLICATIONS">Table1859[CCM Funding Agreement Positioning Communication Material and Publication]</definedName>
    <definedName name="CCMFUNDINGAGREEMENTPOSITIONINGEXTERNALPROFESSIONALSERVICES" localSheetId="0">Table1157[CCM Funding Agreement Positioning External Professional service]</definedName>
    <definedName name="CCMFUNDINGAGREEMENTPOSITIONINGEXTERNALPROFESSIONALSERVICES" localSheetId="5">Table1157[CCM Funding Agreement Positioning External Professional service]</definedName>
    <definedName name="CCMFUNDINGAGREEMENTPOSITIONINGEXTERNALPROFESSIONALSERVICES" localSheetId="6">Table1157[CCM Funding Agreement Positioning External Professional service]</definedName>
    <definedName name="CCMFUNDINGAGREEMENTPOSITIONINGEXTERNALPROFESSIONALSERVICES" localSheetId="7">Table1157[CCM Funding Agreement Positioning External Professional service]</definedName>
    <definedName name="CCMFUNDINGAGREEMENTPOSITIONINGEXTERNALPROFESSIONALSERVICES" localSheetId="8">Table1157[CCM Funding Agreement Positioning External Professional service]</definedName>
    <definedName name="CCMFUNDINGAGREEMENTPOSITIONINGEXTERNALPROFESSIONALSERVICES" localSheetId="12">Table1157[CCM Funding Agreement Positioning External Professional service]</definedName>
    <definedName name="CCMFUNDINGAGREEMENTPOSITIONINGEXTERNALPROFESSIONALSERVICES" localSheetId="3">Table1157[CCM Funding Agreement Positioning External Professional service]</definedName>
    <definedName name="CCMFUNDINGAGREEMENTPOSITIONINGEXTERNALPROFESSIONALSERVICES" localSheetId="4">Table1157[CCM Funding Agreement Positioning External Professional service]</definedName>
    <definedName name="CCMFUNDINGAGREEMENTPOSITIONINGEXTERNALPROFESSIONALSERVICES" localSheetId="10">Table1157[CCM Funding Agreement Positioning External Professional service]</definedName>
    <definedName name="CCMFUNDINGAGREEMENTPOSITIONINGEXTERNALPROFESSIONALSERVICES" localSheetId="1">Table1157[CCM Funding Agreement Positioning External Professional service]</definedName>
    <definedName name="CCMFUNDINGAGREEMENTPOSITIONINGEXTERNALPROFESSIONALSERVICES" localSheetId="9">Table1157[CCM Funding Agreement Positioning External Professional service]</definedName>
    <definedName name="CCMFUNDINGAGREEMENTPOSITIONINGEXTERNALPROFESSIONALSERVICES">Table1157[CCM Funding Agreement Positioning External Professional service]</definedName>
    <definedName name="CCMFUNDINGAGREEMENTPOSITIONINGTRAVELRELATEDCOSTS" localSheetId="0">Table1258[CCM Funding Agreement Positioning Travel related costs]</definedName>
    <definedName name="CCMFUNDINGAGREEMENTPOSITIONINGTRAVELRELATEDCOSTS" localSheetId="5">Table1258[CCM Funding Agreement Positioning Travel related costs]</definedName>
    <definedName name="CCMFUNDINGAGREEMENTPOSITIONINGTRAVELRELATEDCOSTS" localSheetId="6">Table1258[CCM Funding Agreement Positioning Travel related costs]</definedName>
    <definedName name="CCMFUNDINGAGREEMENTPOSITIONINGTRAVELRELATEDCOSTS" localSheetId="7">Table1258[CCM Funding Agreement Positioning Travel related costs]</definedName>
    <definedName name="CCMFUNDINGAGREEMENTPOSITIONINGTRAVELRELATEDCOSTS" localSheetId="8">Table1258[CCM Funding Agreement Positioning Travel related costs]</definedName>
    <definedName name="CCMFUNDINGAGREEMENTPOSITIONINGTRAVELRELATEDCOSTS" localSheetId="12">Table1258[CCM Funding Agreement Positioning Travel related costs]</definedName>
    <definedName name="CCMFUNDINGAGREEMENTPOSITIONINGTRAVELRELATEDCOSTS" localSheetId="3">Table1258[CCM Funding Agreement Positioning Travel related costs]</definedName>
    <definedName name="CCMFUNDINGAGREEMENTPOSITIONINGTRAVELRELATEDCOSTS" localSheetId="4">Table1258[CCM Funding Agreement Positioning Travel related costs]</definedName>
    <definedName name="CCMFUNDINGAGREEMENTPOSITIONINGTRAVELRELATEDCOSTS" localSheetId="10">Table1258[CCM Funding Agreement Positioning Travel related costs]</definedName>
    <definedName name="CCMFUNDINGAGREEMENTPOSITIONINGTRAVELRELATEDCOSTS" localSheetId="1">Table1258[CCM Funding Agreement Positioning Travel related costs]</definedName>
    <definedName name="CCMFUNDINGAGREEMENTPOSITIONINGTRAVELRELATEDCOSTS" localSheetId="9">Table1258[CCM Funding Agreement Positioning Travel related costs]</definedName>
    <definedName name="CCMFUNDINGAGREEMENTPOSITIONINGTRAVELRELATEDCOSTS">Table1258[CCM Funding Agreement Positioning Travel related costs]</definedName>
    <definedName name="CCMFUNDINGENGAGEMENTHUMANRESOURCES">#REF!</definedName>
    <definedName name="CCMPerCountry">[2]Data!$P$3:$R$136</definedName>
    <definedName name="CM1aSex" localSheetId="0">[4]CoverageDisaggregationData!#REF!</definedName>
    <definedName name="CM1aSex" localSheetId="5">[4]CoverageDisaggregationData!#REF!</definedName>
    <definedName name="CM1aSex" localSheetId="6">[4]CoverageDisaggregationData!#REF!</definedName>
    <definedName name="CM1aSex" localSheetId="7">[4]CoverageDisaggregationData!#REF!</definedName>
    <definedName name="CM1aSex" localSheetId="8">[4]CoverageDisaggregationData!#REF!</definedName>
    <definedName name="CM1aSex">[4]CoverageDisaggregationData!#REF!</definedName>
    <definedName name="CM1bSex" localSheetId="0">[4]CoverageDisaggregationData!#REF!</definedName>
    <definedName name="CM1bSex" localSheetId="5">[4]CoverageDisaggregationData!#REF!</definedName>
    <definedName name="CM1bSex" localSheetId="6">[4]CoverageDisaggregationData!#REF!</definedName>
    <definedName name="CM1bSex" localSheetId="7">[4]CoverageDisaggregationData!#REF!</definedName>
    <definedName name="CM1bSex" localSheetId="8">[4]CoverageDisaggregationData!#REF!</definedName>
    <definedName name="CM1bSex">[4]CoverageDisaggregationData!#REF!</definedName>
    <definedName name="CM1cSex" localSheetId="0">[4]CoverageDisaggregationData!#REF!</definedName>
    <definedName name="CM1cSex" localSheetId="5">[4]CoverageDisaggregationData!#REF!</definedName>
    <definedName name="CM1cSex" localSheetId="6">[4]CoverageDisaggregationData!#REF!</definedName>
    <definedName name="CM1cSex" localSheetId="7">[4]CoverageDisaggregationData!#REF!</definedName>
    <definedName name="CM1cSex" localSheetId="8">[4]CoverageDisaggregationData!#REF!</definedName>
    <definedName name="CM1cSex">[4]CoverageDisaggregationData!#REF!</definedName>
    <definedName name="CM2aSex" localSheetId="0">[4]CoverageDisaggregationData!#REF!</definedName>
    <definedName name="CM2aSex" localSheetId="5">[4]CoverageDisaggregationData!#REF!</definedName>
    <definedName name="CM2aSex" localSheetId="6">[4]CoverageDisaggregationData!#REF!</definedName>
    <definedName name="CM2aSex" localSheetId="7">[4]CoverageDisaggregationData!#REF!</definedName>
    <definedName name="CM2aSex" localSheetId="8">[4]CoverageDisaggregationData!#REF!</definedName>
    <definedName name="CM2aSex">[4]CoverageDisaggregationData!#REF!</definedName>
    <definedName name="CM2aTypeoftreatment" localSheetId="0">[4]CoverageDisaggregationData!#REF!</definedName>
    <definedName name="CM2aTypeoftreatment" localSheetId="5">[4]CoverageDisaggregationData!#REF!</definedName>
    <definedName name="CM2aTypeoftreatment" localSheetId="6">[4]CoverageDisaggregationData!#REF!</definedName>
    <definedName name="CM2aTypeoftreatment" localSheetId="7">[4]CoverageDisaggregationData!#REF!</definedName>
    <definedName name="CM2aTypeoftreatment" localSheetId="8">[4]CoverageDisaggregationData!#REF!</definedName>
    <definedName name="CM2aTypeoftreatment">[4]CoverageDisaggregationData!#REF!</definedName>
    <definedName name="CM2bSex" localSheetId="0">[4]CoverageDisaggregationData!#REF!</definedName>
    <definedName name="CM2bSex" localSheetId="5">[4]CoverageDisaggregationData!#REF!</definedName>
    <definedName name="CM2bSex" localSheetId="6">[4]CoverageDisaggregationData!#REF!</definedName>
    <definedName name="CM2bSex" localSheetId="7">[4]CoverageDisaggregationData!#REF!</definedName>
    <definedName name="CM2bSex" localSheetId="8">[4]CoverageDisaggregationData!#REF!</definedName>
    <definedName name="CM2bSex">[4]CoverageDisaggregationData!#REF!</definedName>
    <definedName name="CM2bTypeoftreatment" localSheetId="0">[4]CoverageDisaggregationData!#REF!</definedName>
    <definedName name="CM2bTypeoftreatment" localSheetId="5">[4]CoverageDisaggregationData!#REF!</definedName>
    <definedName name="CM2bTypeoftreatment" localSheetId="6">[4]CoverageDisaggregationData!#REF!</definedName>
    <definedName name="CM2bTypeoftreatment" localSheetId="7">[4]CoverageDisaggregationData!#REF!</definedName>
    <definedName name="CM2bTypeoftreatment" localSheetId="8">[4]CoverageDisaggregationData!#REF!</definedName>
    <definedName name="CM2bTypeoftreatment">[4]CoverageDisaggregationData!#REF!</definedName>
    <definedName name="CM2cSex" localSheetId="0">[4]CoverageDisaggregationData!#REF!</definedName>
    <definedName name="CM2cSex" localSheetId="5">[4]CoverageDisaggregationData!#REF!</definedName>
    <definedName name="CM2cSex" localSheetId="6">[4]CoverageDisaggregationData!#REF!</definedName>
    <definedName name="CM2cSex" localSheetId="7">[4]CoverageDisaggregationData!#REF!</definedName>
    <definedName name="CM2cSex" localSheetId="8">[4]CoverageDisaggregationData!#REF!</definedName>
    <definedName name="CM2cSex">[4]CoverageDisaggregationData!#REF!</definedName>
    <definedName name="CM2cTypeoftreatment" localSheetId="0">[4]CoverageDisaggregationData!#REF!</definedName>
    <definedName name="CM2cTypeoftreatment" localSheetId="5">[4]CoverageDisaggregationData!#REF!</definedName>
    <definedName name="CM2cTypeoftreatment" localSheetId="6">[4]CoverageDisaggregationData!#REF!</definedName>
    <definedName name="CM2cTypeoftreatment" localSheetId="7">[4]CoverageDisaggregationData!#REF!</definedName>
    <definedName name="CM2cTypeoftreatment" localSheetId="8">[4]CoverageDisaggregationData!#REF!</definedName>
    <definedName name="CM2cTypeoftreatment">[4]CoverageDisaggregationData!#REF!</definedName>
    <definedName name="CM3aSex" localSheetId="0">[4]CoverageDisaggregationData!#REF!</definedName>
    <definedName name="CM3aSex" localSheetId="5">[4]CoverageDisaggregationData!#REF!</definedName>
    <definedName name="CM3aSex" localSheetId="6">[4]CoverageDisaggregationData!#REF!</definedName>
    <definedName name="CM3aSex" localSheetId="7">[4]CoverageDisaggregationData!#REF!</definedName>
    <definedName name="CM3aSex" localSheetId="8">[4]CoverageDisaggregationData!#REF!</definedName>
    <definedName name="CM3aSex">[4]CoverageDisaggregationData!#REF!</definedName>
    <definedName name="CM3aTypeoftreatment" localSheetId="0">[4]CoverageDisaggregationData!#REF!</definedName>
    <definedName name="CM3aTypeoftreatment" localSheetId="5">[4]CoverageDisaggregationData!#REF!</definedName>
    <definedName name="CM3aTypeoftreatment" localSheetId="6">[4]CoverageDisaggregationData!#REF!</definedName>
    <definedName name="CM3aTypeoftreatment" localSheetId="7">[4]CoverageDisaggregationData!#REF!</definedName>
    <definedName name="CM3aTypeoftreatment" localSheetId="8">[4]CoverageDisaggregationData!#REF!</definedName>
    <definedName name="CM3aTypeoftreatment">[4]CoverageDisaggregationData!#REF!</definedName>
    <definedName name="CM3bSex" localSheetId="0">[4]CoverageDisaggregationData!#REF!</definedName>
    <definedName name="CM3bSex" localSheetId="5">[4]CoverageDisaggregationData!#REF!</definedName>
    <definedName name="CM3bSex" localSheetId="6">[4]CoverageDisaggregationData!#REF!</definedName>
    <definedName name="CM3bSex" localSheetId="7">[4]CoverageDisaggregationData!#REF!</definedName>
    <definedName name="CM3bSex" localSheetId="8">[4]CoverageDisaggregationData!#REF!</definedName>
    <definedName name="CM3bSex">[4]CoverageDisaggregationData!#REF!</definedName>
    <definedName name="CM3bTypeoftreatment" localSheetId="0">[4]CoverageDisaggregationData!#REF!</definedName>
    <definedName name="CM3bTypeoftreatment" localSheetId="5">[4]CoverageDisaggregationData!#REF!</definedName>
    <definedName name="CM3bTypeoftreatment" localSheetId="6">[4]CoverageDisaggregationData!#REF!</definedName>
    <definedName name="CM3bTypeoftreatment" localSheetId="7">[4]CoverageDisaggregationData!#REF!</definedName>
    <definedName name="CM3bTypeoftreatment" localSheetId="8">[4]CoverageDisaggregationData!#REF!</definedName>
    <definedName name="CM3bTypeoftreatment">[4]CoverageDisaggregationData!#REF!</definedName>
    <definedName name="CM3cSex" localSheetId="0">[4]CoverageDisaggregationData!#REF!</definedName>
    <definedName name="CM3cSex" localSheetId="5">[4]CoverageDisaggregationData!#REF!</definedName>
    <definedName name="CM3cSex" localSheetId="6">[4]CoverageDisaggregationData!#REF!</definedName>
    <definedName name="CM3cSex" localSheetId="7">[4]CoverageDisaggregationData!#REF!</definedName>
    <definedName name="CM3cSex" localSheetId="8">[4]CoverageDisaggregationData!#REF!</definedName>
    <definedName name="CM3cSex">[4]CoverageDisaggregationData!#REF!</definedName>
    <definedName name="CM3cTypeoftreatment" localSheetId="0">[4]CoverageDisaggregationData!#REF!</definedName>
    <definedName name="CM3cTypeoftreatment" localSheetId="5">[4]CoverageDisaggregationData!#REF!</definedName>
    <definedName name="CM3cTypeoftreatment" localSheetId="6">[4]CoverageDisaggregationData!#REF!</definedName>
    <definedName name="CM3cTypeoftreatment" localSheetId="7">[4]CoverageDisaggregationData!#REF!</definedName>
    <definedName name="CM3cTypeoftreatment" localSheetId="8">[4]CoverageDisaggregationData!#REF!</definedName>
    <definedName name="CM3cTypeoftreatment">[4]CoverageDisaggregationData!#REF!</definedName>
    <definedName name="Component">[4]Data!$I$2:$I$6</definedName>
    <definedName name="ComponentSelected">[3]Setup!$B$4</definedName>
    <definedName name="CostCategory_FullNameByAbv">[2]Data!$I$3:$J$10</definedName>
    <definedName name="CostCategoryWithAbbreviation">[2]Data!$J$3:$J$10</definedName>
    <definedName name="CostInputs">OFFSET('[3]Cost Inputs'!$N$3,0,VLOOKUP(ComponentSelected,[3]CatCmp!$C:$H,6,FALSE),'[3]Cost Inputs'!$S$2,1)</definedName>
    <definedName name="CountActivity" localSheetId="0">#REF!</definedName>
    <definedName name="CountActivity" localSheetId="5">#REF!</definedName>
    <definedName name="CountActivity" localSheetId="6">#REF!</definedName>
    <definedName name="CountActivity" localSheetId="7">#REF!</definedName>
    <definedName name="CountActivity" localSheetId="8">#REF!</definedName>
    <definedName name="CountActivity">#REF!</definedName>
    <definedName name="Country">[2]Menu!$B$6</definedName>
    <definedName name="CountTotalLineDetailBudget" localSheetId="0">#REF!</definedName>
    <definedName name="CountTotalLineDetailBudget" localSheetId="5">#REF!</definedName>
    <definedName name="CountTotalLineDetailBudget" localSheetId="6">#REF!</definedName>
    <definedName name="CountTotalLineDetailBudget" localSheetId="7">#REF!</definedName>
    <definedName name="CountTotalLineDetailBudget" localSheetId="8">#REF!</definedName>
    <definedName name="CountTotalLineDetailBudget">#REF!</definedName>
    <definedName name="CoverageChoice" localSheetId="0">OFFSET(#REF!, 0, 0, COUNTA(#REF!),1)</definedName>
    <definedName name="CoverageChoice" localSheetId="5">OFFSET(#REF!, 0, 0, COUNTA(#REF!),1)</definedName>
    <definedName name="CoverageChoice" localSheetId="6">OFFSET(#REF!, 0, 0, COUNTA(#REF!),1)</definedName>
    <definedName name="CoverageChoice" localSheetId="7">OFFSET(#REF!, 0, 0, COUNTA(#REF!),1)</definedName>
    <definedName name="CoverageChoice" localSheetId="8">OFFSET(#REF!, 0, 0, COUNTA(#REF!),1)</definedName>
    <definedName name="CoverageChoice">OFFSET(#REF!, 0, 0, COUNTA(#REF!),1)</definedName>
    <definedName name="COVID19RM" localSheetId="0">Table617[C19RM]</definedName>
    <definedName name="COVID19RM" localSheetId="5">Table617[C19RM]</definedName>
    <definedName name="COVID19RM" localSheetId="6">Table617[C19RM]</definedName>
    <definedName name="COVID19RM" localSheetId="7">Table617[C19RM]</definedName>
    <definedName name="COVID19RM" localSheetId="8">Table617[C19RM]</definedName>
    <definedName name="COVID19RM" localSheetId="12">Table617[C19RM]</definedName>
    <definedName name="COVID19RM" localSheetId="3">Table617[C19RM]</definedName>
    <definedName name="COVID19RM" localSheetId="4">Table617[C19RM]</definedName>
    <definedName name="COVID19RM" localSheetId="10">Table617[C19RM]</definedName>
    <definedName name="COVID19RM" localSheetId="1">Table617[C19RM]</definedName>
    <definedName name="COVID19RM" localSheetId="9">Table617[C19RM]</definedName>
    <definedName name="COVID19RM">Table617[C19RM]</definedName>
    <definedName name="COVID19RMENGAGEMENT" localSheetId="0">Table24[C19RM Engagement]</definedName>
    <definedName name="COVID19RMENGAGEMENT" localSheetId="5">Table24[C19RM Engagement]</definedName>
    <definedName name="COVID19RMENGAGEMENT" localSheetId="6">Table24[C19RM Engagement]</definedName>
    <definedName name="COVID19RMENGAGEMENT" localSheetId="7">Table24[C19RM Engagement]</definedName>
    <definedName name="COVID19RMENGAGEMENT" localSheetId="8">Table24[C19RM Engagement]</definedName>
    <definedName name="COVID19RMENGAGEMENT" localSheetId="12">Table24[C19RM Engagement]</definedName>
    <definedName name="COVID19RMENGAGEMENT" localSheetId="3">Table24[C19RM Engagement]</definedName>
    <definedName name="COVID19RMENGAGEMENT" localSheetId="4">Table24[C19RM Engagement]</definedName>
    <definedName name="COVID19RMENGAGEMENT" localSheetId="10">Table24[C19RM Engagement]</definedName>
    <definedName name="COVID19RMENGAGEMENT" localSheetId="1">Table24[C19RM Engagement]</definedName>
    <definedName name="COVID19RMENGAGEMENT" localSheetId="9">Table24[C19RM Engagement]</definedName>
    <definedName name="COVID19RMENGAGEMENT">Table24[C19RM Engagement]</definedName>
    <definedName name="COVID19RMENGAGEMENTCOMMUNICATIONMATERIALANDPUBLICATIONS">#REF!</definedName>
    <definedName name="COVID19RMENGAGEMENTEXTERNALPROFESSIONALSERVICES" localSheetId="0">Table41[C19RM Engagement External Professional services]</definedName>
    <definedName name="COVID19RMENGAGEMENTEXTERNALPROFESSIONALSERVICES" localSheetId="5">Table41[C19RM Engagement External Professional services]</definedName>
    <definedName name="COVID19RMENGAGEMENTEXTERNALPROFESSIONALSERVICES" localSheetId="6">Table41[C19RM Engagement External Professional services]</definedName>
    <definedName name="COVID19RMENGAGEMENTEXTERNALPROFESSIONALSERVICES" localSheetId="7">Table41[C19RM Engagement External Professional services]</definedName>
    <definedName name="COVID19RMENGAGEMENTEXTERNALPROFESSIONALSERVICES" localSheetId="8">Table41[C19RM Engagement External Professional services]</definedName>
    <definedName name="COVID19RMENGAGEMENTEXTERNALPROFESSIONALSERVICES" localSheetId="12">Table41[C19RM Engagement External Professional services]</definedName>
    <definedName name="COVID19RMENGAGEMENTEXTERNALPROFESSIONALSERVICES" localSheetId="3">Table41[C19RM Engagement External Professional services]</definedName>
    <definedName name="COVID19RMENGAGEMENTEXTERNALPROFESSIONALSERVICES" localSheetId="4">Table41[C19RM Engagement External Professional services]</definedName>
    <definedName name="COVID19RMENGAGEMENTEXTERNALPROFESSIONALSERVICES" localSheetId="10">Table41[C19RM Engagement External Professional services]</definedName>
    <definedName name="COVID19RMENGAGEMENTEXTERNALPROFESSIONALSERVICES" localSheetId="1">Table41[C19RM Engagement External Professional services]</definedName>
    <definedName name="COVID19RMENGAGEMENTEXTERNALPROFESSIONALSERVICES" localSheetId="9">Table41[C19RM Engagement External Professional services]</definedName>
    <definedName name="COVID19RMENGAGEMENTEXTERNALPROFESSIONALSERVICES">Table41[C19RM Engagement External Professional services]</definedName>
    <definedName name="COVID19RMENGAGEMENTHUMANRESOURCES" localSheetId="0">Table31[C19RM Engagement Human Resources]</definedName>
    <definedName name="COVID19RMENGAGEMENTHUMANRESOURCES" localSheetId="5">Table31[C19RM Engagement Human Resources]</definedName>
    <definedName name="COVID19RMENGAGEMENTHUMANRESOURCES" localSheetId="6">Table31[C19RM Engagement Human Resources]</definedName>
    <definedName name="COVID19RMENGAGEMENTHUMANRESOURCES" localSheetId="7">Table31[C19RM Engagement Human Resources]</definedName>
    <definedName name="COVID19RMENGAGEMENTHUMANRESOURCES" localSheetId="8">Table31[C19RM Engagement Human Resources]</definedName>
    <definedName name="COVID19RMENGAGEMENTHUMANRESOURCES" localSheetId="12">Table31[C19RM Engagement Human Resources]</definedName>
    <definedName name="COVID19RMENGAGEMENTHUMANRESOURCES" localSheetId="3">Table31[C19RM Engagement Human Resources]</definedName>
    <definedName name="COVID19RMENGAGEMENTHUMANRESOURCES" localSheetId="4">Table31[C19RM Engagement Human Resources]</definedName>
    <definedName name="COVID19RMENGAGEMENTHUMANRESOURCES" localSheetId="10">Table31[C19RM Engagement Human Resources]</definedName>
    <definedName name="COVID19RMENGAGEMENTHUMANRESOURCES" localSheetId="1">Table31[C19RM Engagement Human Resources]</definedName>
    <definedName name="COVID19RMENGAGEMENTHUMANRESOURCES" localSheetId="9">Table31[C19RM Engagement Human Resources]</definedName>
    <definedName name="COVID19RMENGAGEMENTHUMANRESOURCES">Table31[C19RM Engagement Human Resources]</definedName>
    <definedName name="COVID19RMENGAGEMENTNONHEALTHEQUIPMENT">#REF!</definedName>
    <definedName name="COVID19RMENGAGEMENTTRAVELRELATEDCOSTS" localSheetId="0">Table42[C19RM Engagement Travel related costs]</definedName>
    <definedName name="COVID19RMENGAGEMENTTRAVELRELATEDCOSTS" localSheetId="5">Table42[C19RM Engagement Travel related costs]</definedName>
    <definedName name="COVID19RMENGAGEMENTTRAVELRELATEDCOSTS" localSheetId="6">Table42[C19RM Engagement Travel related costs]</definedName>
    <definedName name="COVID19RMENGAGEMENTTRAVELRELATEDCOSTS" localSheetId="7">Table42[C19RM Engagement Travel related costs]</definedName>
    <definedName name="COVID19RMENGAGEMENTTRAVELRELATEDCOSTS" localSheetId="8">Table42[C19RM Engagement Travel related costs]</definedName>
    <definedName name="COVID19RMENGAGEMENTTRAVELRELATEDCOSTS" localSheetId="12">Table42[C19RM Engagement Travel related costs]</definedName>
    <definedName name="COVID19RMENGAGEMENTTRAVELRELATEDCOSTS" localSheetId="3">Table42[C19RM Engagement Travel related costs]</definedName>
    <definedName name="COVID19RMENGAGEMENTTRAVELRELATEDCOSTS" localSheetId="4">Table42[C19RM Engagement Travel related costs]</definedName>
    <definedName name="COVID19RMENGAGEMENTTRAVELRELATEDCOSTS" localSheetId="10">Table42[C19RM Engagement Travel related costs]</definedName>
    <definedName name="COVID19RMENGAGEMENTTRAVELRELATEDCOSTS" localSheetId="1">Table42[C19RM Engagement Travel related costs]</definedName>
    <definedName name="COVID19RMENGAGEMENTTRAVELRELATEDCOSTS" localSheetId="9">Table42[C19RM Engagement Travel related costs]</definedName>
    <definedName name="COVID19RMENGAGEMENTTRAVELRELATEDCOSTS">Table42[C19RM Engagement Travel related costs]</definedName>
    <definedName name="COVID19RMOPERATIONS">#REF!</definedName>
    <definedName name="COVID19RMOVERSIGHT">#REF!</definedName>
    <definedName name="COVID19RMPOSITIONING">#REF!</definedName>
    <definedName name="Currencies">[3]Setup!$B$10:$B$12</definedName>
    <definedName name="Currency">[2]Menu!$B$10</definedName>
    <definedName name="Day">#REF!</definedName>
    <definedName name="Disagg_categories" localSheetId="0">#REF!</definedName>
    <definedName name="Disagg_categories" localSheetId="5">#REF!</definedName>
    <definedName name="Disagg_categories" localSheetId="6">#REF!</definedName>
    <definedName name="Disagg_categories" localSheetId="7">#REF!</definedName>
    <definedName name="Disagg_categories" localSheetId="8">#REF!</definedName>
    <definedName name="Disagg_categories">#REF!</definedName>
    <definedName name="EFR_List_IE">'[5]Definitions-lists-EFR'!$A$58:$A$65</definedName>
    <definedName name="EFRListMal">'[5]Definitions-lists-EFR'!$A$21:$A$25</definedName>
    <definedName name="EFRMalariaSDA">'[5]Memo Malaria'!$A$2:$A$24</definedName>
    <definedName name="Engagement">#REF!</definedName>
    <definedName name="EuroLocal">'[1]Range Page'!$A$48</definedName>
    <definedName name="EuroUSD">'[1]Range Page'!$A$47</definedName>
    <definedName name="GrantList" localSheetId="0">#REF!</definedName>
    <definedName name="GrantList" localSheetId="5">#REF!</definedName>
    <definedName name="GrantList" localSheetId="6">#REF!</definedName>
    <definedName name="GrantList" localSheetId="7">#REF!</definedName>
    <definedName name="GrantList" localSheetId="8">#REF!</definedName>
    <definedName name="GrantList">#REF!</definedName>
    <definedName name="Grants" localSheetId="0">#REF!</definedName>
    <definedName name="Grants" localSheetId="5">#REF!</definedName>
    <definedName name="Grants" localSheetId="6">#REF!</definedName>
    <definedName name="Grants" localSheetId="7">#REF!</definedName>
    <definedName name="Grants" localSheetId="8">#REF!</definedName>
    <definedName name="Grants">#REF!</definedName>
    <definedName name="HIV" localSheetId="0">#REF!</definedName>
    <definedName name="HIV" localSheetId="5">#REF!</definedName>
    <definedName name="HIV" localSheetId="6">#REF!</definedName>
    <definedName name="HIV" localSheetId="7">#REF!</definedName>
    <definedName name="HIV" localSheetId="8">#REF!</definedName>
    <definedName name="HIV">#REF!</definedName>
    <definedName name="HIV_TBModule6" localSheetId="0">'[4]Intervention By Modules'!#REF!</definedName>
    <definedName name="HIV_TBModule6" localSheetId="5">'[4]Intervention By Modules'!#REF!</definedName>
    <definedName name="HIV_TBModule6" localSheetId="6">'[4]Intervention By Modules'!#REF!</definedName>
    <definedName name="HIV_TBModule6" localSheetId="7">'[4]Intervention By Modules'!#REF!</definedName>
    <definedName name="HIV_TBModule6" localSheetId="8">'[4]Intervention By Modules'!#REF!</definedName>
    <definedName name="HIV_TBModule6">'[4]Intervention By Modules'!#REF!</definedName>
    <definedName name="HIVstatus" localSheetId="0">#REF!</definedName>
    <definedName name="HIVstatus" localSheetId="5">#REF!</definedName>
    <definedName name="HIVstatus" localSheetId="6">#REF!</definedName>
    <definedName name="HIVstatus" localSheetId="7">#REF!</definedName>
    <definedName name="HIVstatus" localSheetId="8">#REF!</definedName>
    <definedName name="HIVstatus">#REF!</definedName>
    <definedName name="HIVStatusPregnent" localSheetId="0">#REF!</definedName>
    <definedName name="HIVStatusPregnent" localSheetId="5">#REF!</definedName>
    <definedName name="HIVStatusPregnent" localSheetId="6">#REF!</definedName>
    <definedName name="HIVStatusPregnent" localSheetId="7">#REF!</definedName>
    <definedName name="HIVStatusPregnent" localSheetId="8">#REF!</definedName>
    <definedName name="HIVStatusPregnent">#REF!</definedName>
    <definedName name="HIVTestResult" localSheetId="0">#REF!</definedName>
    <definedName name="HIVTestResult" localSheetId="5">#REF!</definedName>
    <definedName name="HIVTestResult" localSheetId="6">#REF!</definedName>
    <definedName name="HIVTestResult" localSheetId="7">#REF!</definedName>
    <definedName name="HIVTestResult" localSheetId="8">#REF!</definedName>
    <definedName name="HIVTestResult">#REF!</definedName>
    <definedName name="HSS" localSheetId="0">#REF!</definedName>
    <definedName name="HSS" localSheetId="5">#REF!</definedName>
    <definedName name="HSS" localSheetId="6">#REF!</definedName>
    <definedName name="HSS" localSheetId="7">#REF!</definedName>
    <definedName name="HSS" localSheetId="8">#REF!</definedName>
    <definedName name="HSS">#REF!</definedName>
    <definedName name="IE">'[4]EFR Data'!$A$41:$A$48</definedName>
    <definedName name="IMPLEMENTATION_PHASE" localSheetId="0">[6]Definitions!#REF!</definedName>
    <definedName name="IMPLEMENTATION_PHASE" localSheetId="5">[6]Definitions!#REF!</definedName>
    <definedName name="IMPLEMENTATION_PHASE" localSheetId="6">[6]Definitions!#REF!</definedName>
    <definedName name="IMPLEMENTATION_PHASE" localSheetId="7">[6]Definitions!#REF!</definedName>
    <definedName name="IMPLEMENTATION_PHASE" localSheetId="8">[6]Definitions!#REF!</definedName>
    <definedName name="IMPLEMENTATION_PHASE">[6]Definitions!#REF!</definedName>
    <definedName name="ImpOutIndicatorChoice" localSheetId="0">OFFSET(#REF!,0,0,COUNTA(#REF!),1)</definedName>
    <definedName name="ImpOutIndicatorChoice" localSheetId="5">OFFSET(#REF!,0,0,COUNTA(#REF!),1)</definedName>
    <definedName name="ImpOutIndicatorChoice" localSheetId="6">OFFSET(#REF!,0,0,COUNTA(#REF!),1)</definedName>
    <definedName name="ImpOutIndicatorChoice" localSheetId="7">OFFSET(#REF!,0,0,COUNTA(#REF!),1)</definedName>
    <definedName name="ImpOutIndicatorChoice" localSheetId="8">OFFSET(#REF!,0,0,COUNTA(#REF!),1)</definedName>
    <definedName name="ImpOutIndicatorChoice">OFFSET(#REF!,0,0,COUNTA(#REF!),1)</definedName>
    <definedName name="IndicatorTypesList" localSheetId="0">#REF!</definedName>
    <definedName name="IndicatorTypesList" localSheetId="5">#REF!</definedName>
    <definedName name="IndicatorTypesList" localSheetId="6">#REF!</definedName>
    <definedName name="IndicatorTypesList" localSheetId="7">#REF!</definedName>
    <definedName name="IndicatorTypesList" localSheetId="8">#REF!</definedName>
    <definedName name="IndicatorTypesList">#REF!</definedName>
    <definedName name="IndicatorWithNumber">[2]Data!$H$21:$H$28</definedName>
    <definedName name="Integrated_community_case_management__ICCM" localSheetId="0">'[4]Intervention By Modules'!#REF!</definedName>
    <definedName name="Integrated_community_case_management__ICCM" localSheetId="5">'[4]Intervention By Modules'!#REF!</definedName>
    <definedName name="Integrated_community_case_management__ICCM" localSheetId="6">'[4]Intervention By Modules'!#REF!</definedName>
    <definedName name="Integrated_community_case_management__ICCM" localSheetId="7">'[4]Intervention By Modules'!#REF!</definedName>
    <definedName name="Integrated_community_case_management__ICCM" localSheetId="8">'[4]Intervention By Modules'!#REF!</definedName>
    <definedName name="Integrated_community_case_management__ICCM">'[4]Intervention By Modules'!#REF!</definedName>
    <definedName name="KAPs" localSheetId="0">#REF!</definedName>
    <definedName name="KAPs" localSheetId="5">#REF!</definedName>
    <definedName name="KAPs" localSheetId="6">#REF!</definedName>
    <definedName name="KAPs" localSheetId="7">#REF!</definedName>
    <definedName name="KAPs" localSheetId="8">#REF!</definedName>
    <definedName name="KAPs">#REF!</definedName>
    <definedName name="LangOffset">'[7]Chg log'!$D$1</definedName>
    <definedName name="LFA_SDA" localSheetId="0">'[8]LFA_Programmatic Progress_1B'!#REF!</definedName>
    <definedName name="LFA_SDA" localSheetId="5">'[8]LFA_Programmatic Progress_1B'!#REF!</definedName>
    <definedName name="LFA_SDA" localSheetId="6">'[8]LFA_Programmatic Progress_1B'!#REF!</definedName>
    <definedName name="LFA_SDA" localSheetId="7">'[8]LFA_Programmatic Progress_1B'!#REF!</definedName>
    <definedName name="LFA_SDA" localSheetId="8">'[8]LFA_Programmatic Progress_1B'!#REF!</definedName>
    <definedName name="LFA_SDA">'[8]LFA_Programmatic Progress_1B'!#REF!</definedName>
    <definedName name="LFASig" localSheetId="0">#REF!</definedName>
    <definedName name="LFASig" localSheetId="5">#REF!</definedName>
    <definedName name="LFASig" localSheetId="6">#REF!</definedName>
    <definedName name="LFASig" localSheetId="7">#REF!</definedName>
    <definedName name="LFASig" localSheetId="8">#REF!</definedName>
    <definedName name="LFASig">#REF!</definedName>
    <definedName name="list" localSheetId="0">#REF!</definedName>
    <definedName name="list" localSheetId="5">#REF!</definedName>
    <definedName name="list" localSheetId="6">#REF!</definedName>
    <definedName name="list" localSheetId="7">#REF!</definedName>
    <definedName name="list" localSheetId="8">#REF!</definedName>
    <definedName name="list">#REF!</definedName>
    <definedName name="List_IE" localSheetId="0">#REF!</definedName>
    <definedName name="List_IE" localSheetId="5">#REF!</definedName>
    <definedName name="List_IE" localSheetId="6">#REF!</definedName>
    <definedName name="List_IE" localSheetId="7">#REF!</definedName>
    <definedName name="List_IE" localSheetId="8">#REF!</definedName>
    <definedName name="List_IE">#REF!</definedName>
    <definedName name="List_Region">[2]Data!$W$3:$W$11</definedName>
    <definedName name="list1" localSheetId="0">#REF!</definedName>
    <definedName name="list1" localSheetId="5">#REF!</definedName>
    <definedName name="list1" localSheetId="6">#REF!</definedName>
    <definedName name="list1" localSheetId="7">#REF!</definedName>
    <definedName name="list1" localSheetId="8">#REF!</definedName>
    <definedName name="list1">#REF!</definedName>
    <definedName name="list2" localSheetId="0">#REF!</definedName>
    <definedName name="list2" localSheetId="5">#REF!</definedName>
    <definedName name="list2" localSheetId="6">#REF!</definedName>
    <definedName name="list2" localSheetId="7">#REF!</definedName>
    <definedName name="list2" localSheetId="8">#REF!</definedName>
    <definedName name="list2">#REF!</definedName>
    <definedName name="listH" localSheetId="0">#REF!</definedName>
    <definedName name="listH" localSheetId="5">#REF!</definedName>
    <definedName name="listH" localSheetId="6">#REF!</definedName>
    <definedName name="listH" localSheetId="7">#REF!</definedName>
    <definedName name="listH" localSheetId="8">#REF!</definedName>
    <definedName name="listH">#REF!</definedName>
    <definedName name="ListHIV" localSheetId="0">#REF!</definedName>
    <definedName name="ListHIV" localSheetId="5">#REF!</definedName>
    <definedName name="ListHIV" localSheetId="6">#REF!</definedName>
    <definedName name="ListHIV" localSheetId="7">#REF!</definedName>
    <definedName name="ListHIV" localSheetId="8">#REF!</definedName>
    <definedName name="ListHIV">#REF!</definedName>
    <definedName name="listie" localSheetId="0">#REF!</definedName>
    <definedName name="listie" localSheetId="5">#REF!</definedName>
    <definedName name="listie" localSheetId="6">#REF!</definedName>
    <definedName name="listie" localSheetId="7">#REF!</definedName>
    <definedName name="listie" localSheetId="8">#REF!</definedName>
    <definedName name="listie">#REF!</definedName>
    <definedName name="listmac" localSheetId="0">#REF!</definedName>
    <definedName name="listmac" localSheetId="5">#REF!</definedName>
    <definedName name="listmac" localSheetId="6">#REF!</definedName>
    <definedName name="listmac" localSheetId="7">#REF!</definedName>
    <definedName name="listmac" localSheetId="8">#REF!</definedName>
    <definedName name="listmac">#REF!</definedName>
    <definedName name="ListMal" localSheetId="0">#REF!</definedName>
    <definedName name="ListMal" localSheetId="5">#REF!</definedName>
    <definedName name="ListMal" localSheetId="6">#REF!</definedName>
    <definedName name="ListMal" localSheetId="7">#REF!</definedName>
    <definedName name="ListMal" localSheetId="8">#REF!</definedName>
    <definedName name="ListMal">#REF!</definedName>
    <definedName name="listnew" localSheetId="0">#REF!</definedName>
    <definedName name="listnew" localSheetId="5">#REF!</definedName>
    <definedName name="listnew" localSheetId="6">#REF!</definedName>
    <definedName name="listnew" localSheetId="7">#REF!</definedName>
    <definedName name="listnew" localSheetId="8">#REF!</definedName>
    <definedName name="listnew">#REF!</definedName>
    <definedName name="listS" localSheetId="0">#REF!</definedName>
    <definedName name="listS" localSheetId="5">#REF!</definedName>
    <definedName name="listS" localSheetId="6">#REF!</definedName>
    <definedName name="listS" localSheetId="7">#REF!</definedName>
    <definedName name="listS" localSheetId="8">#REF!</definedName>
    <definedName name="listS">#REF!</definedName>
    <definedName name="listsda" localSheetId="0">#REF!</definedName>
    <definedName name="listsda" localSheetId="5">#REF!</definedName>
    <definedName name="listsda" localSheetId="6">#REF!</definedName>
    <definedName name="listsda" localSheetId="7">#REF!</definedName>
    <definedName name="listsda" localSheetId="8">#REF!</definedName>
    <definedName name="listsda">#REF!</definedName>
    <definedName name="listsdah" localSheetId="0">#REF!</definedName>
    <definedName name="listsdah" localSheetId="5">#REF!</definedName>
    <definedName name="listsdah" localSheetId="6">#REF!</definedName>
    <definedName name="listsdah" localSheetId="7">#REF!</definedName>
    <definedName name="listsdah" localSheetId="8">#REF!</definedName>
    <definedName name="listsdah">#REF!</definedName>
    <definedName name="listsdahiv" localSheetId="0">#REF!</definedName>
    <definedName name="listsdahiv" localSheetId="5">#REF!</definedName>
    <definedName name="listsdahiv" localSheetId="6">#REF!</definedName>
    <definedName name="listsdahiv" localSheetId="7">#REF!</definedName>
    <definedName name="listsdahiv" localSheetId="8">#REF!</definedName>
    <definedName name="listsdahiv">#REF!</definedName>
    <definedName name="listsdahiv1" localSheetId="0">#REF!</definedName>
    <definedName name="listsdahiv1" localSheetId="5">#REF!</definedName>
    <definedName name="listsdahiv1" localSheetId="6">#REF!</definedName>
    <definedName name="listsdahiv1" localSheetId="7">#REF!</definedName>
    <definedName name="listsdahiv1" localSheetId="8">#REF!</definedName>
    <definedName name="listsdahiv1">#REF!</definedName>
    <definedName name="listsdam">[9]Definitions!$C$28:$C$50</definedName>
    <definedName name="listsdat" localSheetId="0">#REF!</definedName>
    <definedName name="listsdat" localSheetId="5">#REF!</definedName>
    <definedName name="listsdat" localSheetId="6">#REF!</definedName>
    <definedName name="listsdat" localSheetId="7">#REF!</definedName>
    <definedName name="listsdat" localSheetId="8">#REF!</definedName>
    <definedName name="listsdat">#REF!</definedName>
    <definedName name="listsdat1">[10]Definitions!$C$39:$C$54</definedName>
    <definedName name="listserv" localSheetId="0">#REF!</definedName>
    <definedName name="listserv" localSheetId="5">#REF!</definedName>
    <definedName name="listserv" localSheetId="6">#REF!</definedName>
    <definedName name="listserv" localSheetId="7">#REF!</definedName>
    <definedName name="listserv" localSheetId="8">#REF!</definedName>
    <definedName name="listserv">#REF!</definedName>
    <definedName name="ListTB" localSheetId="0">#REF!</definedName>
    <definedName name="ListTB" localSheetId="5">#REF!</definedName>
    <definedName name="ListTB" localSheetId="6">#REF!</definedName>
    <definedName name="ListTB" localSheetId="7">#REF!</definedName>
    <definedName name="ListTB" localSheetId="8">#REF!</definedName>
    <definedName name="ListTB">#REF!</definedName>
    <definedName name="Malaria" localSheetId="0">#REF!</definedName>
    <definedName name="Malaria" localSheetId="5">#REF!</definedName>
    <definedName name="Malaria" localSheetId="6">#REF!</definedName>
    <definedName name="Malaria" localSheetId="7">#REF!</definedName>
    <definedName name="Malaria" localSheetId="8">#REF!</definedName>
    <definedName name="Malaria">#REF!</definedName>
    <definedName name="MDRTB3Casedefinition" localSheetId="0">[4]CoverageDisaggregationData!#REF!</definedName>
    <definedName name="MDRTB3Casedefinition" localSheetId="5">[4]CoverageDisaggregationData!#REF!</definedName>
    <definedName name="MDRTB3Casedefinition" localSheetId="6">[4]CoverageDisaggregationData!#REF!</definedName>
    <definedName name="MDRTB3Casedefinition" localSheetId="7">[4]CoverageDisaggregationData!#REF!</definedName>
    <definedName name="MDRTB3Casedefinition" localSheetId="8">[4]CoverageDisaggregationData!#REF!</definedName>
    <definedName name="MDRTB3Casedefinition">[4]CoverageDisaggregationData!#REF!</definedName>
    <definedName name="Module6" localSheetId="0">'[4]Coverage Indicators'!#REF!</definedName>
    <definedName name="Module6" localSheetId="5">'[4]Coverage Indicators'!#REF!</definedName>
    <definedName name="Module6" localSheetId="6">'[4]Coverage Indicators'!#REF!</definedName>
    <definedName name="Module6" localSheetId="7">'[4]Coverage Indicators'!#REF!</definedName>
    <definedName name="Module6" localSheetId="8">'[4]Coverage Indicators'!#REF!</definedName>
    <definedName name="Module6">'[4]Coverage Indicators'!#REF!</definedName>
    <definedName name="ModuleChoice" localSheetId="0">OFFSET(#REF!,0,0,(COUNTA(#REF!)-1),1)</definedName>
    <definedName name="ModuleChoice" localSheetId="5">OFFSET(#REF!,0,0,(COUNTA(#REF!)-1),1)</definedName>
    <definedName name="ModuleChoice" localSheetId="6">OFFSET(#REF!,0,0,(COUNTA(#REF!)-1),1)</definedName>
    <definedName name="ModuleChoice" localSheetId="7">OFFSET(#REF!,0,0,(COUNTA(#REF!)-1),1)</definedName>
    <definedName name="ModuleChoice" localSheetId="8">OFFSET(#REF!,0,0,(COUNTA(#REF!)-1),1)</definedName>
    <definedName name="ModuleChoice">OFFSET(#REF!,0,0,(COUNTA(#REF!)-1),1)</definedName>
    <definedName name="ModulesInCmp">OFFSET([3]ModInCmp!$C$2,0,0,NbrOfModulesInCmp,1)</definedName>
    <definedName name="Month">#REF!</definedName>
    <definedName name="Name_of_CCM">#REF!</definedName>
    <definedName name="NbrOfModulesInCmp">COUNT([3]ModInCmp!$A:$A)</definedName>
    <definedName name="Objective" localSheetId="0">#REF!</definedName>
    <definedName name="Objective" localSheetId="5">#REF!</definedName>
    <definedName name="Objective" localSheetId="6">#REF!</definedName>
    <definedName name="Objective" localSheetId="7">#REF!</definedName>
    <definedName name="Objective" localSheetId="8">#REF!</definedName>
    <definedName name="Objective">#REF!</definedName>
    <definedName name="ObjectiveForReport" localSheetId="0">#REF!</definedName>
    <definedName name="ObjectiveForReport" localSheetId="5">#REF!</definedName>
    <definedName name="ObjectiveForReport" localSheetId="6">#REF!</definedName>
    <definedName name="ObjectiveForReport" localSheetId="7">#REF!</definedName>
    <definedName name="ObjectiveForReport" localSheetId="8">#REF!</definedName>
    <definedName name="ObjectiveForReport">#REF!</definedName>
    <definedName name="ObjectiveWithNumber">[2]Data!$E$21:$E$24</definedName>
    <definedName name="OI_Component" localSheetId="0">#REF!</definedName>
    <definedName name="OI_Component" localSheetId="5">#REF!</definedName>
    <definedName name="OI_Component" localSheetId="6">#REF!</definedName>
    <definedName name="OI_Component" localSheetId="7">#REF!</definedName>
    <definedName name="OI_Component" localSheetId="8">#REF!</definedName>
    <definedName name="OI_Component">#REF!</definedName>
    <definedName name="OI_HIV" localSheetId="0">#REF!</definedName>
    <definedName name="OI_HIV" localSheetId="5">#REF!</definedName>
    <definedName name="OI_HIV" localSheetId="6">#REF!</definedName>
    <definedName name="OI_HIV" localSheetId="7">#REF!</definedName>
    <definedName name="OI_HIV" localSheetId="8">#REF!</definedName>
    <definedName name="OI_HIV">#REF!</definedName>
    <definedName name="OI_HSS" localSheetId="0">#REF!</definedName>
    <definedName name="OI_HSS" localSheetId="5">#REF!</definedName>
    <definedName name="OI_HSS" localSheetId="6">#REF!</definedName>
    <definedName name="OI_HSS" localSheetId="7">#REF!</definedName>
    <definedName name="OI_HSS" localSheetId="8">#REF!</definedName>
    <definedName name="OI_HSS">#REF!</definedName>
    <definedName name="OI_Malaria" localSheetId="0">#REF!</definedName>
    <definedName name="OI_Malaria" localSheetId="5">#REF!</definedName>
    <definedName name="OI_Malaria" localSheetId="6">#REF!</definedName>
    <definedName name="OI_Malaria" localSheetId="7">#REF!</definedName>
    <definedName name="OI_Malaria" localSheetId="8">#REF!</definedName>
    <definedName name="OI_Malaria">#REF!</definedName>
    <definedName name="OI_TB" localSheetId="0">#REF!</definedName>
    <definedName name="OI_TB" localSheetId="5">#REF!</definedName>
    <definedName name="OI_TB" localSheetId="6">#REF!</definedName>
    <definedName name="OI_TB" localSheetId="7">#REF!</definedName>
    <definedName name="OI_TB" localSheetId="8">#REF!</definedName>
    <definedName name="OI_TB">#REF!</definedName>
    <definedName name="Operations">#REF!</definedName>
    <definedName name="Oversight">#REF!</definedName>
    <definedName name="Performance_Rating" localSheetId="0">#REF!</definedName>
    <definedName name="Performance_Rating" localSheetId="5">#REF!</definedName>
    <definedName name="Performance_Rating" localSheetId="6">#REF!</definedName>
    <definedName name="Performance_Rating" localSheetId="7">#REF!</definedName>
    <definedName name="Performance_Rating" localSheetId="8">#REF!</definedName>
    <definedName name="Performance_Rating">#REF!</definedName>
    <definedName name="PerformanceAreaPerObjective" localSheetId="0">#REF!</definedName>
    <definedName name="PerformanceAreaPerObjective" localSheetId="5">#REF!</definedName>
    <definedName name="PerformanceAreaPerObjective" localSheetId="6">#REF!</definedName>
    <definedName name="PerformanceAreaPerObjective" localSheetId="7">#REF!</definedName>
    <definedName name="PerformanceAreaPerObjective" localSheetId="8">#REF!</definedName>
    <definedName name="PerformanceAreaPerObjective">#REF!</definedName>
    <definedName name="PMTCT2" localSheetId="0">[4]CoverageDisaggregationData!#REF!</definedName>
    <definedName name="PMTCT2" localSheetId="5">[4]CoverageDisaggregationData!#REF!</definedName>
    <definedName name="PMTCT2" localSheetId="6">[4]CoverageDisaggregationData!#REF!</definedName>
    <definedName name="PMTCT2" localSheetId="7">[4]CoverageDisaggregationData!#REF!</definedName>
    <definedName name="PMTCT2" localSheetId="8">[4]CoverageDisaggregationData!#REF!</definedName>
    <definedName name="PMTCT2">[4]CoverageDisaggregationData!#REF!</definedName>
    <definedName name="PMTCT2Typeofregimen" localSheetId="0">[4]CoverageDisaggregationData!#REF!</definedName>
    <definedName name="PMTCT2Typeofregimen" localSheetId="5">[4]CoverageDisaggregationData!#REF!</definedName>
    <definedName name="PMTCT2Typeofregimen" localSheetId="6">[4]CoverageDisaggregationData!#REF!</definedName>
    <definedName name="PMTCT2Typeofregimen" localSheetId="7">[4]CoverageDisaggregationData!#REF!</definedName>
    <definedName name="PMTCT2Typeofregimen" localSheetId="8">[4]CoverageDisaggregationData!#REF!</definedName>
    <definedName name="PMTCT2Typeofregimen">[4]CoverageDisaggregationData!#REF!</definedName>
    <definedName name="Positioning">#REF!</definedName>
    <definedName name="PR_SDA" localSheetId="0">#REF!</definedName>
    <definedName name="PR_SDA" localSheetId="5">#REF!</definedName>
    <definedName name="PR_SDA" localSheetId="6">#REF!</definedName>
    <definedName name="PR_SDA" localSheetId="7">#REF!</definedName>
    <definedName name="PR_SDA" localSheetId="8">#REF!</definedName>
    <definedName name="PR_SDA">#REF!</definedName>
    <definedName name="PRAcronym">'[3]Budget Lines'!$J$2:INDEX('[3]Budget Lines'!$J$2:$J$22,COUNTIF('[3]Budget Lines'!$J$2:$J$22,"?*"))</definedName>
    <definedName name="Priority">#REF!</definedName>
    <definedName name="procurementfee">'[1]Range Page'!$A$39</definedName>
    <definedName name="produce" localSheetId="0">Table314[Global Fund source of funds]</definedName>
    <definedName name="produce" localSheetId="5">Table314[Global Fund source of funds]</definedName>
    <definedName name="produce" localSheetId="6">Table314[Global Fund source of funds]</definedName>
    <definedName name="produce" localSheetId="7">Table314[Global Fund source of funds]</definedName>
    <definedName name="produce" localSheetId="8">Table314[Global Fund source of funds]</definedName>
    <definedName name="produce" localSheetId="12">Table314[Global Fund source of funds]</definedName>
    <definedName name="produce" localSheetId="3">Table314[Global Fund source of funds]</definedName>
    <definedName name="produce" localSheetId="4">Table314[Global Fund source of funds]</definedName>
    <definedName name="produce" localSheetId="10">Table314[Global Fund source of funds]</definedName>
    <definedName name="produce" localSheetId="1">Table314[Global Fund source of funds]</definedName>
    <definedName name="produce" localSheetId="9">Table314[Global Fund source of funds]</definedName>
    <definedName name="produce">Table314[Global Fund source of funds]</definedName>
    <definedName name="produce2">#REF!</definedName>
    <definedName name="Recipient">[2]Menu!$B$9</definedName>
    <definedName name="Region">[2]Menu!$B$5</definedName>
    <definedName name="S">'[8]Memo HIV'!$A$2:$A$26</definedName>
    <definedName name="SD" localSheetId="0">#REF!</definedName>
    <definedName name="SD" localSheetId="5">#REF!</definedName>
    <definedName name="SD" localSheetId="6">#REF!</definedName>
    <definedName name="SD" localSheetId="7">#REF!</definedName>
    <definedName name="SD" localSheetId="8">#REF!</definedName>
    <definedName name="SD">#REF!</definedName>
    <definedName name="SDA" localSheetId="0">#REF!</definedName>
    <definedName name="SDA" localSheetId="5">#REF!</definedName>
    <definedName name="SDA" localSheetId="6">#REF!</definedName>
    <definedName name="SDA" localSheetId="7">#REF!</definedName>
    <definedName name="SDA" localSheetId="8">#REF!</definedName>
    <definedName name="SDA">#REF!</definedName>
    <definedName name="Sex" localSheetId="0">#REF!</definedName>
    <definedName name="Sex" localSheetId="5">#REF!</definedName>
    <definedName name="Sex" localSheetId="6">#REF!</definedName>
    <definedName name="Sex" localSheetId="7">#REF!</definedName>
    <definedName name="Sex" localSheetId="8">#REF!</definedName>
    <definedName name="Sex">#REF!</definedName>
    <definedName name="Sources" localSheetId="0">#REF!</definedName>
    <definedName name="Sources" localSheetId="5">#REF!</definedName>
    <definedName name="Sources" localSheetId="6">#REF!</definedName>
    <definedName name="Sources" localSheetId="7">#REF!</definedName>
    <definedName name="Sources" localSheetId="8">#REF!</definedName>
    <definedName name="Sources">#REF!</definedName>
    <definedName name="Specialization" localSheetId="0">#REF!</definedName>
    <definedName name="Specialization" localSheetId="5">#REF!</definedName>
    <definedName name="Specialization" localSheetId="6">#REF!</definedName>
    <definedName name="Specialization" localSheetId="7">#REF!</definedName>
    <definedName name="Specialization" localSheetId="8">#REF!</definedName>
    <definedName name="Specialization">#REF!</definedName>
    <definedName name="Status">#REF!</definedName>
    <definedName name="TargetedRiskGroup" localSheetId="0">#REF!</definedName>
    <definedName name="TargetedRiskGroup" localSheetId="5">#REF!</definedName>
    <definedName name="TargetedRiskGroup" localSheetId="6">#REF!</definedName>
    <definedName name="TargetedRiskGroup" localSheetId="7">#REF!</definedName>
    <definedName name="TargetedRiskGroup" localSheetId="8">#REF!</definedName>
    <definedName name="TargetedRiskGroup">#REF!</definedName>
    <definedName name="TB" localSheetId="0">#REF!</definedName>
    <definedName name="TB" localSheetId="5">#REF!</definedName>
    <definedName name="TB" localSheetId="6">#REF!</definedName>
    <definedName name="TB" localSheetId="7">#REF!</definedName>
    <definedName name="TB" localSheetId="8">#REF!</definedName>
    <definedName name="TB">#REF!</definedName>
    <definedName name="TBO4a" localSheetId="0">[4]ImpactOutcomeDisaggData!#REF!</definedName>
    <definedName name="TBO4a" localSheetId="5">[4]ImpactOutcomeDisaggData!#REF!</definedName>
    <definedName name="TBO4a" localSheetId="6">[4]ImpactOutcomeDisaggData!#REF!</definedName>
    <definedName name="TBO4a" localSheetId="7">[4]ImpactOutcomeDisaggData!#REF!</definedName>
    <definedName name="TBO4a" localSheetId="8">[4]ImpactOutcomeDisaggData!#REF!</definedName>
    <definedName name="TBO4a">[4]ImpactOutcomeDisaggData!#REF!</definedName>
    <definedName name="TBO4Age" localSheetId="0">[4]ImpactOutcomeDisaggData!#REF!</definedName>
    <definedName name="TBO4Age" localSheetId="5">[4]ImpactOutcomeDisaggData!#REF!</definedName>
    <definedName name="TBO4Age" localSheetId="6">[4]ImpactOutcomeDisaggData!#REF!</definedName>
    <definedName name="TBO4Age" localSheetId="7">[4]ImpactOutcomeDisaggData!#REF!</definedName>
    <definedName name="TBO4Age" localSheetId="8">[4]ImpactOutcomeDisaggData!#REF!</definedName>
    <definedName name="TBO4Age">[4]ImpactOutcomeDisaggData!#REF!</definedName>
    <definedName name="TBO4Sex" localSheetId="0">[4]ImpactOutcomeDisaggData!#REF!</definedName>
    <definedName name="TBO4Sex" localSheetId="5">[4]ImpactOutcomeDisaggData!#REF!</definedName>
    <definedName name="TBO4Sex" localSheetId="6">[4]ImpactOutcomeDisaggData!#REF!</definedName>
    <definedName name="TBO4Sex" localSheetId="7">[4]ImpactOutcomeDisaggData!#REF!</definedName>
    <definedName name="TBO4Sex" localSheetId="8">[4]ImpactOutcomeDisaggData!#REF!</definedName>
    <definedName name="TBO4Sex">[4]ImpactOutcomeDisaggData!#REF!</definedName>
    <definedName name="TEST" localSheetId="0">#REF!</definedName>
    <definedName name="TEST" localSheetId="5">#REF!</definedName>
    <definedName name="TEST" localSheetId="6">#REF!</definedName>
    <definedName name="TEST" localSheetId="7">#REF!</definedName>
    <definedName name="TEST" localSheetId="8">#REF!</definedName>
    <definedName name="TEST">#REF!</definedName>
    <definedName name="Timeframe" localSheetId="0">#REF!</definedName>
    <definedName name="Timeframe" localSheetId="5">#REF!</definedName>
    <definedName name="Timeframe" localSheetId="6">#REF!</definedName>
    <definedName name="Timeframe" localSheetId="7">#REF!</definedName>
    <definedName name="Timeframe" localSheetId="8">#REF!</definedName>
    <definedName name="Timeframe">#REF!</definedName>
    <definedName name="TotalYear1" localSheetId="0">#REF!</definedName>
    <definedName name="TotalYear1" localSheetId="5">#REF!</definedName>
    <definedName name="TotalYear1" localSheetId="6">#REF!</definedName>
    <definedName name="TotalYear1" localSheetId="7">#REF!</definedName>
    <definedName name="TotalYear1" localSheetId="8">#REF!</definedName>
    <definedName name="TotalYear1">#REF!</definedName>
    <definedName name="TotalYear2" localSheetId="0">#REF!</definedName>
    <definedName name="TotalYear2" localSheetId="5">#REF!</definedName>
    <definedName name="TotalYear2" localSheetId="6">#REF!</definedName>
    <definedName name="TotalYear2" localSheetId="7">#REF!</definedName>
    <definedName name="TotalYear2" localSheetId="8">#REF!</definedName>
    <definedName name="TotalYear2">#REF!</definedName>
    <definedName name="TypeRegimen" localSheetId="0">#REF!</definedName>
    <definedName name="TypeRegimen" localSheetId="5">#REF!</definedName>
    <definedName name="TypeRegimen" localSheetId="6">#REF!</definedName>
    <definedName name="TypeRegimen" localSheetId="7">#REF!</definedName>
    <definedName name="TypeRegimen" localSheetId="8">#REF!</definedName>
    <definedName name="TypeRegimen">#REF!</definedName>
    <definedName name="TypeTesting" localSheetId="0">#REF!</definedName>
    <definedName name="TypeTesting" localSheetId="5">#REF!</definedName>
    <definedName name="TypeTesting" localSheetId="6">#REF!</definedName>
    <definedName name="TypeTesting" localSheetId="7">#REF!</definedName>
    <definedName name="TypeTesting" localSheetId="8">#REF!</definedName>
    <definedName name="TypeTesting">#REF!</definedName>
    <definedName name="TypeTreatment" localSheetId="0">#REF!</definedName>
    <definedName name="TypeTreatment" localSheetId="5">#REF!</definedName>
    <definedName name="TypeTreatment" localSheetId="6">#REF!</definedName>
    <definedName name="TypeTreatment" localSheetId="7">#REF!</definedName>
    <definedName name="TypeTreatment" localSheetId="8">#REF!</definedName>
    <definedName name="TypeTreatment">#REF!</definedName>
    <definedName name="Year">#REF!</definedName>
    <definedName name="Years">#REF!</definedName>
    <definedName name="YesNo" localSheetId="0">'[11]Financial Triggers - Budget'!$R$3:$R$4</definedName>
    <definedName name="YesNo" localSheetId="5">'[11]Financial Triggers - Budget'!$R$3:$R$4</definedName>
    <definedName name="YesNo" localSheetId="6">'[11]Financial Triggers - Budget'!$R$3:$R$4</definedName>
    <definedName name="YesNo" localSheetId="7">'[11]Financial Triggers - Budget'!$R$3:$R$4</definedName>
    <definedName name="YesNo" localSheetId="8">'[11]Financial Triggers - Budget'!$R$3:$R$4</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5" i="53" l="1"/>
  <c r="D165" i="53"/>
  <c r="D140" i="53"/>
  <c r="L132" i="53"/>
  <c r="H132" i="53"/>
  <c r="G132" i="53"/>
  <c r="M131" i="53"/>
  <c r="J131" i="53"/>
  <c r="M130" i="53"/>
  <c r="J130" i="53"/>
  <c r="M129" i="53"/>
  <c r="J129" i="53"/>
  <c r="M128" i="53"/>
  <c r="J128" i="53"/>
  <c r="M127" i="53"/>
  <c r="J127" i="53"/>
  <c r="M126" i="53"/>
  <c r="J126" i="53"/>
  <c r="M125" i="53"/>
  <c r="J125" i="53"/>
  <c r="M124" i="53"/>
  <c r="J124" i="53"/>
  <c r="M123" i="53"/>
  <c r="J123" i="53"/>
  <c r="M122" i="53"/>
  <c r="J122" i="53"/>
  <c r="M121" i="53"/>
  <c r="J121" i="53"/>
  <c r="M120" i="53"/>
  <c r="J120" i="53"/>
  <c r="M119" i="53"/>
  <c r="J119" i="53"/>
  <c r="M118" i="53"/>
  <c r="J118" i="53"/>
  <c r="M117" i="53"/>
  <c r="J117" i="53"/>
  <c r="L111" i="53" a="1"/>
  <c r="L111" i="53" s="1"/>
  <c r="L168" i="53" s="1"/>
  <c r="H111" i="53" a="1"/>
  <c r="H111" i="53" s="1"/>
  <c r="G111" i="53" a="1"/>
  <c r="G111" i="53" s="1"/>
  <c r="L110" i="53" a="1"/>
  <c r="L110" i="53" s="1"/>
  <c r="F168" i="53" s="1"/>
  <c r="H110" i="53" a="1"/>
  <c r="H110" i="53" s="1"/>
  <c r="D168" i="53" s="1"/>
  <c r="G110" i="53" a="1"/>
  <c r="G110" i="53" s="1"/>
  <c r="L109" i="53" a="1"/>
  <c r="L109" i="53" s="1"/>
  <c r="H109" i="53" a="1"/>
  <c r="H109" i="53" s="1"/>
  <c r="G109" i="53" a="1"/>
  <c r="G109" i="53" s="1"/>
  <c r="M108" i="53"/>
  <c r="J108" i="53"/>
  <c r="M107" i="53"/>
  <c r="J107" i="53"/>
  <c r="M106" i="53"/>
  <c r="J106" i="53"/>
  <c r="M105" i="53"/>
  <c r="J105" i="53"/>
  <c r="M104" i="53"/>
  <c r="J104" i="53"/>
  <c r="M103" i="53"/>
  <c r="J103" i="53"/>
  <c r="M102" i="53"/>
  <c r="J102" i="53"/>
  <c r="M101" i="53"/>
  <c r="J101" i="53"/>
  <c r="M100" i="53"/>
  <c r="J100" i="53"/>
  <c r="M99" i="53"/>
  <c r="J99" i="53"/>
  <c r="M98" i="53"/>
  <c r="J98" i="53"/>
  <c r="M97" i="53"/>
  <c r="J97" i="53"/>
  <c r="M96" i="53"/>
  <c r="J96" i="53"/>
  <c r="M95" i="53"/>
  <c r="J95" i="53"/>
  <c r="M94" i="53"/>
  <c r="J94" i="53"/>
  <c r="M93" i="53"/>
  <c r="J93" i="53"/>
  <c r="M92" i="53"/>
  <c r="J92" i="53"/>
  <c r="M91" i="53"/>
  <c r="J91" i="53"/>
  <c r="M90" i="53"/>
  <c r="J90" i="53"/>
  <c r="M89" i="53"/>
  <c r="J89" i="53"/>
  <c r="M88" i="53"/>
  <c r="J88" i="53"/>
  <c r="M87" i="53"/>
  <c r="J87" i="53"/>
  <c r="M86" i="53"/>
  <c r="J86" i="53"/>
  <c r="M85" i="53"/>
  <c r="J85" i="53"/>
  <c r="M84" i="53"/>
  <c r="J84" i="53"/>
  <c r="M83" i="53"/>
  <c r="J83" i="53"/>
  <c r="M82" i="53"/>
  <c r="J82" i="53"/>
  <c r="M81" i="53"/>
  <c r="J81" i="53"/>
  <c r="M80" i="53"/>
  <c r="J80" i="53"/>
  <c r="M79" i="53"/>
  <c r="J79" i="53"/>
  <c r="L72" i="53" a="1"/>
  <c r="L72" i="53" s="1"/>
  <c r="H72" i="53" a="1"/>
  <c r="H72" i="53" s="1"/>
  <c r="J167" i="53" s="1"/>
  <c r="L71" i="53" a="1"/>
  <c r="L71" i="53" s="1"/>
  <c r="H71" i="53" a="1"/>
  <c r="H71" i="53" s="1"/>
  <c r="G71" i="53" a="1"/>
  <c r="G71" i="53" s="1"/>
  <c r="L70" i="53" a="1"/>
  <c r="L70" i="53" s="1"/>
  <c r="H70" i="53" a="1"/>
  <c r="H70" i="53" s="1"/>
  <c r="G70" i="53" a="1"/>
  <c r="G70" i="53" s="1"/>
  <c r="M69" i="53"/>
  <c r="J69" i="53"/>
  <c r="M68" i="53"/>
  <c r="J68" i="53"/>
  <c r="M67" i="53"/>
  <c r="J67" i="53"/>
  <c r="M66" i="53"/>
  <c r="J66" i="53"/>
  <c r="M65" i="53"/>
  <c r="J65" i="53"/>
  <c r="M64" i="53"/>
  <c r="J64" i="53"/>
  <c r="M63" i="53"/>
  <c r="J63" i="53"/>
  <c r="M62" i="53"/>
  <c r="J62" i="53"/>
  <c r="M61" i="53"/>
  <c r="J61" i="53"/>
  <c r="M60" i="53"/>
  <c r="J60" i="53"/>
  <c r="G54" i="53"/>
  <c r="E54" i="53"/>
  <c r="G53" i="53"/>
  <c r="E53" i="53"/>
  <c r="H36" i="53"/>
  <c r="D36" i="53"/>
  <c r="I29" i="53"/>
  <c r="I20" i="53"/>
  <c r="I22" i="53" s="1"/>
  <c r="G64" i="37"/>
  <c r="J6" i="40" s="1"/>
  <c r="I20" i="37"/>
  <c r="I20" i="43" s="1"/>
  <c r="I20" i="44" s="1"/>
  <c r="I20" i="45" s="1"/>
  <c r="B123" i="34"/>
  <c r="D30" i="45"/>
  <c r="E12" i="42" s="1"/>
  <c r="I12" i="42" s="1"/>
  <c r="D29" i="45"/>
  <c r="E11" i="42" s="1"/>
  <c r="I11" i="42" s="1"/>
  <c r="J5" i="34"/>
  <c r="I5" i="34"/>
  <c r="P138" i="52"/>
  <c r="H138" i="52"/>
  <c r="A138" i="52"/>
  <c r="P96" i="52"/>
  <c r="H96" i="52"/>
  <c r="A96" i="52"/>
  <c r="A7" i="52"/>
  <c r="N61" i="52"/>
  <c r="H61" i="52"/>
  <c r="Q65" i="52"/>
  <c r="Q64" i="52"/>
  <c r="B61" i="52"/>
  <c r="K65" i="52"/>
  <c r="K64" i="52"/>
  <c r="P24" i="52"/>
  <c r="H24" i="52"/>
  <c r="A24" i="52"/>
  <c r="P7" i="52"/>
  <c r="H7" i="52"/>
  <c r="D65" i="52"/>
  <c r="D64" i="52"/>
  <c r="D63" i="52"/>
  <c r="C123" i="46"/>
  <c r="C121" i="46"/>
  <c r="C119" i="46"/>
  <c r="C117" i="46"/>
  <c r="C57" i="46"/>
  <c r="C55" i="46"/>
  <c r="C53" i="46"/>
  <c r="C51" i="46"/>
  <c r="C13" i="46"/>
  <c r="C11" i="46"/>
  <c r="C9" i="46"/>
  <c r="C7" i="46"/>
  <c r="I26" i="42"/>
  <c r="I25" i="42"/>
  <c r="I23" i="42"/>
  <c r="I21" i="42"/>
  <c r="I20" i="42"/>
  <c r="I19" i="42"/>
  <c r="I18" i="42"/>
  <c r="I15" i="42"/>
  <c r="I14" i="42"/>
  <c r="H26" i="42"/>
  <c r="H25" i="42"/>
  <c r="H23" i="42"/>
  <c r="H21" i="42"/>
  <c r="H20" i="42"/>
  <c r="H19" i="42"/>
  <c r="H18" i="42"/>
  <c r="H15" i="42"/>
  <c r="H14" i="42"/>
  <c r="G26" i="42"/>
  <c r="G25" i="42"/>
  <c r="G23" i="42"/>
  <c r="G21" i="42"/>
  <c r="G20" i="42"/>
  <c r="G19" i="42"/>
  <c r="G18" i="42"/>
  <c r="G15" i="42"/>
  <c r="G14" i="42"/>
  <c r="F26" i="42"/>
  <c r="F25" i="42"/>
  <c r="F23" i="42"/>
  <c r="F21" i="42"/>
  <c r="F20" i="42"/>
  <c r="F19" i="42"/>
  <c r="F18" i="42"/>
  <c r="F15" i="42"/>
  <c r="F14" i="42"/>
  <c r="F13" i="42"/>
  <c r="E26" i="42"/>
  <c r="E25" i="42"/>
  <c r="E23" i="42"/>
  <c r="E21" i="42"/>
  <c r="E20" i="42"/>
  <c r="E19" i="42"/>
  <c r="E18" i="42"/>
  <c r="E15" i="42"/>
  <c r="E14" i="42"/>
  <c r="E10" i="42"/>
  <c r="I10" i="42" s="1"/>
  <c r="E9" i="42"/>
  <c r="I9" i="42" s="1"/>
  <c r="E8" i="42"/>
  <c r="I8" i="42" s="1"/>
  <c r="E7" i="42"/>
  <c r="I7" i="42" s="1"/>
  <c r="I1" i="42" s="1"/>
  <c r="D26" i="42"/>
  <c r="D25" i="42"/>
  <c r="D23" i="42"/>
  <c r="D21" i="42"/>
  <c r="D20" i="42"/>
  <c r="D19" i="42"/>
  <c r="D18" i="42"/>
  <c r="D15" i="42"/>
  <c r="D14" i="42"/>
  <c r="D12" i="42"/>
  <c r="H12" i="42" s="1"/>
  <c r="D11" i="42"/>
  <c r="H11" i="42" s="1"/>
  <c r="D10" i="42"/>
  <c r="H10" i="42" s="1"/>
  <c r="D9" i="42"/>
  <c r="H9" i="42" s="1"/>
  <c r="D8" i="42"/>
  <c r="H8" i="42" s="1"/>
  <c r="D7" i="42"/>
  <c r="H7" i="42" s="1"/>
  <c r="H1" i="42" s="1"/>
  <c r="C26" i="42"/>
  <c r="C25" i="42"/>
  <c r="C23" i="42"/>
  <c r="C21" i="42"/>
  <c r="C20" i="42"/>
  <c r="C19" i="42"/>
  <c r="C18" i="42"/>
  <c r="C15" i="42"/>
  <c r="C14" i="42"/>
  <c r="C12" i="42"/>
  <c r="G12" i="42" s="1"/>
  <c r="C11" i="42"/>
  <c r="G11" i="42" s="1"/>
  <c r="C10" i="42"/>
  <c r="G10" i="42" s="1"/>
  <c r="C9" i="42"/>
  <c r="G9" i="42" s="1"/>
  <c r="C8" i="42"/>
  <c r="G8" i="42" s="1"/>
  <c r="C7" i="42"/>
  <c r="G7" i="42" s="1"/>
  <c r="G1" i="42" s="1"/>
  <c r="B3" i="42"/>
  <c r="F3" i="42" s="1"/>
  <c r="A3" i="42"/>
  <c r="B26" i="42"/>
  <c r="B25" i="42"/>
  <c r="B23" i="42"/>
  <c r="B21" i="42"/>
  <c r="B20" i="42"/>
  <c r="B19" i="42"/>
  <c r="B18" i="42"/>
  <c r="B15" i="42"/>
  <c r="B14" i="42"/>
  <c r="B13" i="42"/>
  <c r="B12" i="42"/>
  <c r="F12" i="42" s="1"/>
  <c r="B11" i="42"/>
  <c r="F11" i="42" s="1"/>
  <c r="B10" i="42"/>
  <c r="F10" i="42" s="1"/>
  <c r="B9" i="42"/>
  <c r="F9" i="42" s="1"/>
  <c r="B8" i="42"/>
  <c r="F8" i="42" s="1"/>
  <c r="B7" i="42"/>
  <c r="F7" i="42" s="1"/>
  <c r="F1" i="42" s="1"/>
  <c r="B6" i="42"/>
  <c r="F6" i="42" s="1"/>
  <c r="B5" i="42"/>
  <c r="F5" i="42" s="1"/>
  <c r="B4" i="42"/>
  <c r="F4" i="42" s="1"/>
  <c r="B2" i="42"/>
  <c r="F2" i="42" s="1"/>
  <c r="A13" i="42"/>
  <c r="N208" i="40"/>
  <c r="N209" i="40"/>
  <c r="N210" i="40"/>
  <c r="N211" i="40"/>
  <c r="N212" i="40"/>
  <c r="N213" i="40"/>
  <c r="N214" i="40"/>
  <c r="N215" i="40"/>
  <c r="N216" i="40"/>
  <c r="N217" i="40"/>
  <c r="N218" i="40"/>
  <c r="N219" i="40"/>
  <c r="N220" i="40"/>
  <c r="N221" i="40"/>
  <c r="N207" i="40"/>
  <c r="N178" i="40"/>
  <c r="N179" i="40"/>
  <c r="N180" i="40"/>
  <c r="N181" i="40"/>
  <c r="N182" i="40"/>
  <c r="N183" i="40"/>
  <c r="N184" i="40"/>
  <c r="N185" i="40"/>
  <c r="N186" i="40"/>
  <c r="N187" i="40"/>
  <c r="N188" i="40"/>
  <c r="N189" i="40"/>
  <c r="N190" i="40"/>
  <c r="N191" i="40"/>
  <c r="N192" i="40"/>
  <c r="N193" i="40"/>
  <c r="N194" i="40"/>
  <c r="N195" i="40"/>
  <c r="N196" i="40"/>
  <c r="N197" i="40"/>
  <c r="N198" i="40"/>
  <c r="N199" i="40"/>
  <c r="N200" i="40"/>
  <c r="N201" i="40"/>
  <c r="N202" i="40"/>
  <c r="N203" i="40"/>
  <c r="N204" i="40"/>
  <c r="N205" i="40"/>
  <c r="N206" i="40"/>
  <c r="N177" i="40"/>
  <c r="N168" i="40"/>
  <c r="N169" i="40"/>
  <c r="N170" i="40"/>
  <c r="N171" i="40"/>
  <c r="N172" i="40"/>
  <c r="N173" i="40"/>
  <c r="N174" i="40"/>
  <c r="N175" i="40"/>
  <c r="N176" i="40"/>
  <c r="N167" i="40"/>
  <c r="N153" i="40"/>
  <c r="N154" i="40"/>
  <c r="N155" i="40"/>
  <c r="N156" i="40"/>
  <c r="N157" i="40"/>
  <c r="N158" i="40"/>
  <c r="N159" i="40"/>
  <c r="N160" i="40"/>
  <c r="N161" i="40"/>
  <c r="N162" i="40"/>
  <c r="N163" i="40"/>
  <c r="N164" i="40"/>
  <c r="N165" i="40"/>
  <c r="N166" i="40"/>
  <c r="N152" i="40"/>
  <c r="N123" i="40"/>
  <c r="N124" i="40"/>
  <c r="N125" i="40"/>
  <c r="N126" i="40"/>
  <c r="N127" i="40"/>
  <c r="N128" i="40"/>
  <c r="N129" i="40"/>
  <c r="N130" i="40"/>
  <c r="N131" i="40"/>
  <c r="N132" i="40"/>
  <c r="N133" i="40"/>
  <c r="N134" i="40"/>
  <c r="N135" i="40"/>
  <c r="N136" i="40"/>
  <c r="N137" i="40"/>
  <c r="N138" i="40"/>
  <c r="N139" i="40"/>
  <c r="N140" i="40"/>
  <c r="N141" i="40"/>
  <c r="N142" i="40"/>
  <c r="N143" i="40"/>
  <c r="N144" i="40"/>
  <c r="N145" i="40"/>
  <c r="N146" i="40"/>
  <c r="N147" i="40"/>
  <c r="N148" i="40"/>
  <c r="N149" i="40"/>
  <c r="N150" i="40"/>
  <c r="N151" i="40"/>
  <c r="N122" i="40"/>
  <c r="N113" i="40"/>
  <c r="N114" i="40"/>
  <c r="N115" i="40"/>
  <c r="N116" i="40"/>
  <c r="N117" i="40"/>
  <c r="N118" i="40"/>
  <c r="N119" i="40"/>
  <c r="N120" i="40"/>
  <c r="N121" i="40"/>
  <c r="N112" i="40"/>
  <c r="N98" i="40"/>
  <c r="N99" i="40"/>
  <c r="N100" i="40"/>
  <c r="N101" i="40"/>
  <c r="N102" i="40"/>
  <c r="N103" i="40"/>
  <c r="N104" i="40"/>
  <c r="N105" i="40"/>
  <c r="N106" i="40"/>
  <c r="N107" i="40"/>
  <c r="N108" i="40"/>
  <c r="N109" i="40"/>
  <c r="N110" i="40"/>
  <c r="N111" i="40"/>
  <c r="N97" i="40"/>
  <c r="N68" i="40"/>
  <c r="N69" i="40"/>
  <c r="N70" i="40"/>
  <c r="N71" i="40"/>
  <c r="N72" i="40"/>
  <c r="N73" i="40"/>
  <c r="N74" i="40"/>
  <c r="N75" i="40"/>
  <c r="N76" i="40"/>
  <c r="N77" i="40"/>
  <c r="N78" i="40"/>
  <c r="N79" i="40"/>
  <c r="N80" i="40"/>
  <c r="N81" i="40"/>
  <c r="N82" i="40"/>
  <c r="N83" i="40"/>
  <c r="N84" i="40"/>
  <c r="N85" i="40"/>
  <c r="N86" i="40"/>
  <c r="N87" i="40"/>
  <c r="N88" i="40"/>
  <c r="N89" i="40"/>
  <c r="N90" i="40"/>
  <c r="N91" i="40"/>
  <c r="N92" i="40"/>
  <c r="N93" i="40"/>
  <c r="N94" i="40"/>
  <c r="N95" i="40"/>
  <c r="N96" i="40"/>
  <c r="N67" i="40"/>
  <c r="N58" i="40"/>
  <c r="N59" i="40"/>
  <c r="N60" i="40"/>
  <c r="N61" i="40"/>
  <c r="N62" i="40"/>
  <c r="N63" i="40"/>
  <c r="N64" i="40"/>
  <c r="N65" i="40"/>
  <c r="N66" i="40"/>
  <c r="N57" i="40"/>
  <c r="N43" i="40"/>
  <c r="N44" i="40"/>
  <c r="N45" i="40"/>
  <c r="N46" i="40"/>
  <c r="N47" i="40"/>
  <c r="N48" i="40"/>
  <c r="N49" i="40"/>
  <c r="N50" i="40"/>
  <c r="N51" i="40"/>
  <c r="N52" i="40"/>
  <c r="N53" i="40"/>
  <c r="N54" i="40"/>
  <c r="N55" i="40"/>
  <c r="N56" i="40"/>
  <c r="N4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12" i="40"/>
  <c r="N3" i="40"/>
  <c r="N4" i="40"/>
  <c r="N5" i="40"/>
  <c r="N6" i="40"/>
  <c r="N7" i="40"/>
  <c r="N8" i="40"/>
  <c r="N9" i="40"/>
  <c r="N10" i="40"/>
  <c r="N11" i="40"/>
  <c r="N2" i="40"/>
  <c r="N1" i="40"/>
  <c r="F208" i="40"/>
  <c r="G208" i="40"/>
  <c r="H208" i="40"/>
  <c r="I208" i="40"/>
  <c r="J208" i="40"/>
  <c r="K208" i="40"/>
  <c r="L208" i="40"/>
  <c r="O208" i="40"/>
  <c r="Q208" i="40"/>
  <c r="F209" i="40"/>
  <c r="G209" i="40"/>
  <c r="H209" i="40"/>
  <c r="I209" i="40"/>
  <c r="J209" i="40"/>
  <c r="K209" i="40"/>
  <c r="L209" i="40"/>
  <c r="O209" i="40"/>
  <c r="Q209" i="40"/>
  <c r="F210" i="40"/>
  <c r="G210" i="40"/>
  <c r="H210" i="40"/>
  <c r="I210" i="40"/>
  <c r="J210" i="40"/>
  <c r="K210" i="40"/>
  <c r="L210" i="40"/>
  <c r="O210" i="40"/>
  <c r="Q210" i="40"/>
  <c r="F211" i="40"/>
  <c r="G211" i="40"/>
  <c r="H211" i="40"/>
  <c r="I211" i="40"/>
  <c r="J211" i="40"/>
  <c r="K211" i="40"/>
  <c r="L211" i="40"/>
  <c r="O211" i="40"/>
  <c r="Q211" i="40"/>
  <c r="F212" i="40"/>
  <c r="G212" i="40"/>
  <c r="H212" i="40"/>
  <c r="I212" i="40"/>
  <c r="J212" i="40"/>
  <c r="K212" i="40"/>
  <c r="L212" i="40"/>
  <c r="O212" i="40"/>
  <c r="Q212" i="40"/>
  <c r="F213" i="40"/>
  <c r="G213" i="40"/>
  <c r="H213" i="40"/>
  <c r="I213" i="40"/>
  <c r="J213" i="40"/>
  <c r="K213" i="40"/>
  <c r="L213" i="40"/>
  <c r="O213" i="40"/>
  <c r="Q213" i="40"/>
  <c r="F214" i="40"/>
  <c r="G214" i="40"/>
  <c r="H214" i="40"/>
  <c r="I214" i="40"/>
  <c r="J214" i="40"/>
  <c r="K214" i="40"/>
  <c r="L214" i="40"/>
  <c r="O214" i="40"/>
  <c r="Q214" i="40"/>
  <c r="F215" i="40"/>
  <c r="G215" i="40"/>
  <c r="H215" i="40"/>
  <c r="I215" i="40"/>
  <c r="J215" i="40"/>
  <c r="K215" i="40"/>
  <c r="L215" i="40"/>
  <c r="O215" i="40"/>
  <c r="Q215" i="40"/>
  <c r="F216" i="40"/>
  <c r="G216" i="40"/>
  <c r="H216" i="40"/>
  <c r="I216" i="40"/>
  <c r="J216" i="40"/>
  <c r="K216" i="40"/>
  <c r="L216" i="40"/>
  <c r="O216" i="40"/>
  <c r="Q216" i="40"/>
  <c r="F217" i="40"/>
  <c r="G217" i="40"/>
  <c r="H217" i="40"/>
  <c r="I217" i="40"/>
  <c r="J217" i="40"/>
  <c r="K217" i="40"/>
  <c r="L217" i="40"/>
  <c r="O217" i="40"/>
  <c r="Q217" i="40"/>
  <c r="F218" i="40"/>
  <c r="G218" i="40"/>
  <c r="H218" i="40"/>
  <c r="I218" i="40"/>
  <c r="J218" i="40"/>
  <c r="K218" i="40"/>
  <c r="L218" i="40"/>
  <c r="O218" i="40"/>
  <c r="Q218" i="40"/>
  <c r="F219" i="40"/>
  <c r="G219" i="40"/>
  <c r="H219" i="40"/>
  <c r="I219" i="40"/>
  <c r="J219" i="40"/>
  <c r="K219" i="40"/>
  <c r="L219" i="40"/>
  <c r="O219" i="40"/>
  <c r="Q219" i="40"/>
  <c r="F220" i="40"/>
  <c r="G220" i="40"/>
  <c r="H220" i="40"/>
  <c r="I220" i="40"/>
  <c r="J220" i="40"/>
  <c r="K220" i="40"/>
  <c r="L220" i="40"/>
  <c r="O220" i="40"/>
  <c r="Q220" i="40"/>
  <c r="F221" i="40"/>
  <c r="G221" i="40"/>
  <c r="H221" i="40"/>
  <c r="I221" i="40"/>
  <c r="J221" i="40"/>
  <c r="K221" i="40"/>
  <c r="L221" i="40"/>
  <c r="O221" i="40"/>
  <c r="Q221" i="40"/>
  <c r="Q207" i="40"/>
  <c r="O207" i="40"/>
  <c r="L207" i="40"/>
  <c r="K207" i="40"/>
  <c r="J207" i="40"/>
  <c r="I207" i="40"/>
  <c r="H207" i="40"/>
  <c r="G207" i="40"/>
  <c r="F207" i="40"/>
  <c r="F178" i="40"/>
  <c r="G178" i="40"/>
  <c r="H178" i="40"/>
  <c r="I178" i="40"/>
  <c r="J178" i="40"/>
  <c r="K178" i="40"/>
  <c r="L178" i="40"/>
  <c r="O178" i="40"/>
  <c r="Q178" i="40"/>
  <c r="F179" i="40"/>
  <c r="G179" i="40"/>
  <c r="H179" i="40"/>
  <c r="I179" i="40"/>
  <c r="J179" i="40"/>
  <c r="K179" i="40"/>
  <c r="L179" i="40"/>
  <c r="O179" i="40"/>
  <c r="Q179" i="40"/>
  <c r="F180" i="40"/>
  <c r="G180" i="40"/>
  <c r="H180" i="40"/>
  <c r="I180" i="40"/>
  <c r="J180" i="40"/>
  <c r="K180" i="40"/>
  <c r="L180" i="40"/>
  <c r="O180" i="40"/>
  <c r="Q180" i="40"/>
  <c r="F181" i="40"/>
  <c r="G181" i="40"/>
  <c r="H181" i="40"/>
  <c r="I181" i="40"/>
  <c r="J181" i="40"/>
  <c r="K181" i="40"/>
  <c r="L181" i="40"/>
  <c r="O181" i="40"/>
  <c r="Q181" i="40"/>
  <c r="F182" i="40"/>
  <c r="G182" i="40"/>
  <c r="H182" i="40"/>
  <c r="I182" i="40"/>
  <c r="J182" i="40"/>
  <c r="K182" i="40"/>
  <c r="L182" i="40"/>
  <c r="O182" i="40"/>
  <c r="Q182" i="40"/>
  <c r="F183" i="40"/>
  <c r="G183" i="40"/>
  <c r="H183" i="40"/>
  <c r="I183" i="40"/>
  <c r="J183" i="40"/>
  <c r="K183" i="40"/>
  <c r="L183" i="40"/>
  <c r="O183" i="40"/>
  <c r="Q183" i="40"/>
  <c r="F184" i="40"/>
  <c r="G184" i="40"/>
  <c r="H184" i="40"/>
  <c r="I184" i="40"/>
  <c r="J184" i="40"/>
  <c r="K184" i="40"/>
  <c r="L184" i="40"/>
  <c r="O184" i="40"/>
  <c r="Q184" i="40"/>
  <c r="F185" i="40"/>
  <c r="G185" i="40"/>
  <c r="H185" i="40"/>
  <c r="I185" i="40"/>
  <c r="J185" i="40"/>
  <c r="K185" i="40"/>
  <c r="L185" i="40"/>
  <c r="O185" i="40"/>
  <c r="Q185" i="40"/>
  <c r="F186" i="40"/>
  <c r="G186" i="40"/>
  <c r="H186" i="40"/>
  <c r="I186" i="40"/>
  <c r="J186" i="40"/>
  <c r="K186" i="40"/>
  <c r="L186" i="40"/>
  <c r="O186" i="40"/>
  <c r="Q186" i="40"/>
  <c r="F187" i="40"/>
  <c r="G187" i="40"/>
  <c r="H187" i="40"/>
  <c r="I187" i="40"/>
  <c r="J187" i="40"/>
  <c r="K187" i="40"/>
  <c r="L187" i="40"/>
  <c r="O187" i="40"/>
  <c r="Q187" i="40"/>
  <c r="F188" i="40"/>
  <c r="G188" i="40"/>
  <c r="H188" i="40"/>
  <c r="I188" i="40"/>
  <c r="J188" i="40"/>
  <c r="K188" i="40"/>
  <c r="L188" i="40"/>
  <c r="O188" i="40"/>
  <c r="Q188" i="40"/>
  <c r="F189" i="40"/>
  <c r="G189" i="40"/>
  <c r="H189" i="40"/>
  <c r="I189" i="40"/>
  <c r="J189" i="40"/>
  <c r="K189" i="40"/>
  <c r="L189" i="40"/>
  <c r="O189" i="40"/>
  <c r="Q189" i="40"/>
  <c r="F190" i="40"/>
  <c r="G190" i="40"/>
  <c r="H190" i="40"/>
  <c r="I190" i="40"/>
  <c r="J190" i="40"/>
  <c r="K190" i="40"/>
  <c r="L190" i="40"/>
  <c r="O190" i="40"/>
  <c r="Q190" i="40"/>
  <c r="F191" i="40"/>
  <c r="G191" i="40"/>
  <c r="H191" i="40"/>
  <c r="I191" i="40"/>
  <c r="J191" i="40"/>
  <c r="K191" i="40"/>
  <c r="L191" i="40"/>
  <c r="O191" i="40"/>
  <c r="Q191" i="40"/>
  <c r="F192" i="40"/>
  <c r="G192" i="40"/>
  <c r="H192" i="40"/>
  <c r="I192" i="40"/>
  <c r="J192" i="40"/>
  <c r="K192" i="40"/>
  <c r="L192" i="40"/>
  <c r="O192" i="40"/>
  <c r="Q192" i="40"/>
  <c r="F193" i="40"/>
  <c r="G193" i="40"/>
  <c r="H193" i="40"/>
  <c r="I193" i="40"/>
  <c r="J193" i="40"/>
  <c r="K193" i="40"/>
  <c r="L193" i="40"/>
  <c r="O193" i="40"/>
  <c r="Q193" i="40"/>
  <c r="F194" i="40"/>
  <c r="G194" i="40"/>
  <c r="H194" i="40"/>
  <c r="I194" i="40"/>
  <c r="J194" i="40"/>
  <c r="K194" i="40"/>
  <c r="L194" i="40"/>
  <c r="O194" i="40"/>
  <c r="Q194" i="40"/>
  <c r="F195" i="40"/>
  <c r="G195" i="40"/>
  <c r="H195" i="40"/>
  <c r="I195" i="40"/>
  <c r="J195" i="40"/>
  <c r="K195" i="40"/>
  <c r="L195" i="40"/>
  <c r="O195" i="40"/>
  <c r="Q195" i="40"/>
  <c r="F196" i="40"/>
  <c r="G196" i="40"/>
  <c r="H196" i="40"/>
  <c r="I196" i="40"/>
  <c r="J196" i="40"/>
  <c r="K196" i="40"/>
  <c r="L196" i="40"/>
  <c r="O196" i="40"/>
  <c r="Q196" i="40"/>
  <c r="F197" i="40"/>
  <c r="G197" i="40"/>
  <c r="H197" i="40"/>
  <c r="I197" i="40"/>
  <c r="J197" i="40"/>
  <c r="K197" i="40"/>
  <c r="L197" i="40"/>
  <c r="O197" i="40"/>
  <c r="Q197" i="40"/>
  <c r="F198" i="40"/>
  <c r="G198" i="40"/>
  <c r="H198" i="40"/>
  <c r="I198" i="40"/>
  <c r="J198" i="40"/>
  <c r="K198" i="40"/>
  <c r="L198" i="40"/>
  <c r="O198" i="40"/>
  <c r="Q198" i="40"/>
  <c r="F199" i="40"/>
  <c r="G199" i="40"/>
  <c r="H199" i="40"/>
  <c r="I199" i="40"/>
  <c r="J199" i="40"/>
  <c r="K199" i="40"/>
  <c r="L199" i="40"/>
  <c r="O199" i="40"/>
  <c r="Q199" i="40"/>
  <c r="F200" i="40"/>
  <c r="G200" i="40"/>
  <c r="H200" i="40"/>
  <c r="I200" i="40"/>
  <c r="J200" i="40"/>
  <c r="K200" i="40"/>
  <c r="L200" i="40"/>
  <c r="O200" i="40"/>
  <c r="Q200" i="40"/>
  <c r="F201" i="40"/>
  <c r="G201" i="40"/>
  <c r="H201" i="40"/>
  <c r="I201" i="40"/>
  <c r="J201" i="40"/>
  <c r="K201" i="40"/>
  <c r="L201" i="40"/>
  <c r="O201" i="40"/>
  <c r="Q201" i="40"/>
  <c r="F202" i="40"/>
  <c r="G202" i="40"/>
  <c r="H202" i="40"/>
  <c r="I202" i="40"/>
  <c r="J202" i="40"/>
  <c r="K202" i="40"/>
  <c r="L202" i="40"/>
  <c r="O202" i="40"/>
  <c r="Q202" i="40"/>
  <c r="F203" i="40"/>
  <c r="G203" i="40"/>
  <c r="H203" i="40"/>
  <c r="I203" i="40"/>
  <c r="J203" i="40"/>
  <c r="K203" i="40"/>
  <c r="L203" i="40"/>
  <c r="O203" i="40"/>
  <c r="Q203" i="40"/>
  <c r="F204" i="40"/>
  <c r="G204" i="40"/>
  <c r="H204" i="40"/>
  <c r="I204" i="40"/>
  <c r="J204" i="40"/>
  <c r="K204" i="40"/>
  <c r="L204" i="40"/>
  <c r="O204" i="40"/>
  <c r="Q204" i="40"/>
  <c r="F205" i="40"/>
  <c r="G205" i="40"/>
  <c r="H205" i="40"/>
  <c r="I205" i="40"/>
  <c r="J205" i="40"/>
  <c r="K205" i="40"/>
  <c r="L205" i="40"/>
  <c r="O205" i="40"/>
  <c r="Q205" i="40"/>
  <c r="F206" i="40"/>
  <c r="G206" i="40"/>
  <c r="H206" i="40"/>
  <c r="I206" i="40"/>
  <c r="J206" i="40"/>
  <c r="K206" i="40"/>
  <c r="L206" i="40"/>
  <c r="O206" i="40"/>
  <c r="Q206" i="40"/>
  <c r="Q177" i="40"/>
  <c r="O177" i="40"/>
  <c r="L177" i="40"/>
  <c r="K177" i="40"/>
  <c r="J177" i="40"/>
  <c r="I177" i="40"/>
  <c r="H177" i="40"/>
  <c r="G177" i="40"/>
  <c r="F177" i="40"/>
  <c r="K168" i="40"/>
  <c r="L168" i="40"/>
  <c r="O168" i="40"/>
  <c r="Q168" i="40"/>
  <c r="K169" i="40"/>
  <c r="L169" i="40"/>
  <c r="O169" i="40"/>
  <c r="Q169" i="40"/>
  <c r="K170" i="40"/>
  <c r="L170" i="40"/>
  <c r="O170" i="40"/>
  <c r="Q170" i="40"/>
  <c r="K171" i="40"/>
  <c r="L171" i="40"/>
  <c r="O171" i="40"/>
  <c r="Q171" i="40"/>
  <c r="K172" i="40"/>
  <c r="L172" i="40"/>
  <c r="O172" i="40"/>
  <c r="Q172" i="40"/>
  <c r="K173" i="40"/>
  <c r="L173" i="40"/>
  <c r="O173" i="40"/>
  <c r="Q173" i="40"/>
  <c r="K174" i="40"/>
  <c r="L174" i="40"/>
  <c r="O174" i="40"/>
  <c r="Q174" i="40"/>
  <c r="K175" i="40"/>
  <c r="L175" i="40"/>
  <c r="O175" i="40"/>
  <c r="Q175" i="40"/>
  <c r="K176" i="40"/>
  <c r="L176" i="40"/>
  <c r="O176" i="40"/>
  <c r="Q176" i="40"/>
  <c r="Q167" i="40"/>
  <c r="O167" i="40"/>
  <c r="L167" i="40"/>
  <c r="K167" i="40"/>
  <c r="E168" i="40"/>
  <c r="E169" i="40"/>
  <c r="E170" i="40"/>
  <c r="E171" i="40"/>
  <c r="E172" i="40"/>
  <c r="E173" i="40"/>
  <c r="E174" i="40"/>
  <c r="E175" i="40"/>
  <c r="E176" i="40"/>
  <c r="E177" i="40"/>
  <c r="E178" i="40"/>
  <c r="E179" i="40"/>
  <c r="E180" i="40"/>
  <c r="E181" i="40"/>
  <c r="E182" i="40"/>
  <c r="E183" i="40"/>
  <c r="E184" i="40"/>
  <c r="E185" i="40"/>
  <c r="E186" i="40"/>
  <c r="E187" i="40"/>
  <c r="E188" i="40"/>
  <c r="E189" i="40"/>
  <c r="E190" i="40"/>
  <c r="E191" i="40"/>
  <c r="E192" i="40"/>
  <c r="E193" i="40"/>
  <c r="E194" i="40"/>
  <c r="E195" i="40"/>
  <c r="E196" i="40"/>
  <c r="E197" i="40"/>
  <c r="E198" i="40"/>
  <c r="E199" i="40"/>
  <c r="E200" i="40"/>
  <c r="E201" i="40"/>
  <c r="E202" i="40"/>
  <c r="E203" i="40"/>
  <c r="E204" i="40"/>
  <c r="E205" i="40"/>
  <c r="E206" i="40"/>
  <c r="E207" i="40"/>
  <c r="E208" i="40"/>
  <c r="E209" i="40"/>
  <c r="E210" i="40"/>
  <c r="E211" i="40"/>
  <c r="E212" i="40"/>
  <c r="E213" i="40"/>
  <c r="E214" i="40"/>
  <c r="E215" i="40"/>
  <c r="E216" i="40"/>
  <c r="E217" i="40"/>
  <c r="E218" i="40"/>
  <c r="E219" i="40"/>
  <c r="E220" i="40"/>
  <c r="E221" i="40"/>
  <c r="E167" i="40"/>
  <c r="F153" i="40"/>
  <c r="G153" i="40"/>
  <c r="H153" i="40"/>
  <c r="I153" i="40"/>
  <c r="J153" i="40"/>
  <c r="K153" i="40"/>
  <c r="L153" i="40"/>
  <c r="O153" i="40"/>
  <c r="Q153" i="40"/>
  <c r="F154" i="40"/>
  <c r="G154" i="40"/>
  <c r="H154" i="40"/>
  <c r="I154" i="40"/>
  <c r="J154" i="40"/>
  <c r="K154" i="40"/>
  <c r="L154" i="40"/>
  <c r="O154" i="40"/>
  <c r="Q154" i="40"/>
  <c r="F155" i="40"/>
  <c r="G155" i="40"/>
  <c r="H155" i="40"/>
  <c r="I155" i="40"/>
  <c r="J155" i="40"/>
  <c r="K155" i="40"/>
  <c r="L155" i="40"/>
  <c r="O155" i="40"/>
  <c r="Q155" i="40"/>
  <c r="F156" i="40"/>
  <c r="G156" i="40"/>
  <c r="H156" i="40"/>
  <c r="I156" i="40"/>
  <c r="J156" i="40"/>
  <c r="K156" i="40"/>
  <c r="L156" i="40"/>
  <c r="O156" i="40"/>
  <c r="Q156" i="40"/>
  <c r="F157" i="40"/>
  <c r="G157" i="40"/>
  <c r="H157" i="40"/>
  <c r="I157" i="40"/>
  <c r="J157" i="40"/>
  <c r="K157" i="40"/>
  <c r="L157" i="40"/>
  <c r="O157" i="40"/>
  <c r="Q157" i="40"/>
  <c r="F158" i="40"/>
  <c r="G158" i="40"/>
  <c r="H158" i="40"/>
  <c r="I158" i="40"/>
  <c r="J158" i="40"/>
  <c r="K158" i="40"/>
  <c r="L158" i="40"/>
  <c r="O158" i="40"/>
  <c r="Q158" i="40"/>
  <c r="F159" i="40"/>
  <c r="G159" i="40"/>
  <c r="H159" i="40"/>
  <c r="I159" i="40"/>
  <c r="J159" i="40"/>
  <c r="K159" i="40"/>
  <c r="L159" i="40"/>
  <c r="O159" i="40"/>
  <c r="Q159" i="40"/>
  <c r="F160" i="40"/>
  <c r="G160" i="40"/>
  <c r="H160" i="40"/>
  <c r="I160" i="40"/>
  <c r="J160" i="40"/>
  <c r="K160" i="40"/>
  <c r="L160" i="40"/>
  <c r="O160" i="40"/>
  <c r="Q160" i="40"/>
  <c r="F161" i="40"/>
  <c r="G161" i="40"/>
  <c r="H161" i="40"/>
  <c r="I161" i="40"/>
  <c r="J161" i="40"/>
  <c r="K161" i="40"/>
  <c r="L161" i="40"/>
  <c r="O161" i="40"/>
  <c r="Q161" i="40"/>
  <c r="F162" i="40"/>
  <c r="G162" i="40"/>
  <c r="H162" i="40"/>
  <c r="I162" i="40"/>
  <c r="J162" i="40"/>
  <c r="K162" i="40"/>
  <c r="L162" i="40"/>
  <c r="O162" i="40"/>
  <c r="Q162" i="40"/>
  <c r="F163" i="40"/>
  <c r="G163" i="40"/>
  <c r="H163" i="40"/>
  <c r="I163" i="40"/>
  <c r="J163" i="40"/>
  <c r="K163" i="40"/>
  <c r="L163" i="40"/>
  <c r="O163" i="40"/>
  <c r="Q163" i="40"/>
  <c r="F164" i="40"/>
  <c r="G164" i="40"/>
  <c r="H164" i="40"/>
  <c r="I164" i="40"/>
  <c r="J164" i="40"/>
  <c r="K164" i="40"/>
  <c r="L164" i="40"/>
  <c r="O164" i="40"/>
  <c r="Q164" i="40"/>
  <c r="F165" i="40"/>
  <c r="G165" i="40"/>
  <c r="H165" i="40"/>
  <c r="I165" i="40"/>
  <c r="J165" i="40"/>
  <c r="K165" i="40"/>
  <c r="L165" i="40"/>
  <c r="O165" i="40"/>
  <c r="Q165" i="40"/>
  <c r="F166" i="40"/>
  <c r="G166" i="40"/>
  <c r="H166" i="40"/>
  <c r="I166" i="40"/>
  <c r="J166" i="40"/>
  <c r="K166" i="40"/>
  <c r="L166" i="40"/>
  <c r="O166" i="40"/>
  <c r="Q166" i="40"/>
  <c r="Q152" i="40"/>
  <c r="O152" i="40"/>
  <c r="L152" i="40"/>
  <c r="K152" i="40"/>
  <c r="J152" i="40"/>
  <c r="I152" i="40"/>
  <c r="H152" i="40"/>
  <c r="G152" i="40"/>
  <c r="F152" i="40"/>
  <c r="F123" i="40"/>
  <c r="G123" i="40"/>
  <c r="H123" i="40"/>
  <c r="I123" i="40"/>
  <c r="J123" i="40"/>
  <c r="K123" i="40"/>
  <c r="L123" i="40"/>
  <c r="O123" i="40"/>
  <c r="Q123" i="40"/>
  <c r="F124" i="40"/>
  <c r="G124" i="40"/>
  <c r="H124" i="40"/>
  <c r="I124" i="40"/>
  <c r="J124" i="40"/>
  <c r="K124" i="40"/>
  <c r="L124" i="40"/>
  <c r="O124" i="40"/>
  <c r="Q124" i="40"/>
  <c r="F125" i="40"/>
  <c r="G125" i="40"/>
  <c r="H125" i="40"/>
  <c r="I125" i="40"/>
  <c r="J125" i="40"/>
  <c r="K125" i="40"/>
  <c r="L125" i="40"/>
  <c r="O125" i="40"/>
  <c r="Q125" i="40"/>
  <c r="F126" i="40"/>
  <c r="G126" i="40"/>
  <c r="H126" i="40"/>
  <c r="I126" i="40"/>
  <c r="J126" i="40"/>
  <c r="K126" i="40"/>
  <c r="L126" i="40"/>
  <c r="O126" i="40"/>
  <c r="Q126" i="40"/>
  <c r="F127" i="40"/>
  <c r="G127" i="40"/>
  <c r="H127" i="40"/>
  <c r="I127" i="40"/>
  <c r="J127" i="40"/>
  <c r="K127" i="40"/>
  <c r="L127" i="40"/>
  <c r="O127" i="40"/>
  <c r="Q127" i="40"/>
  <c r="F128" i="40"/>
  <c r="G128" i="40"/>
  <c r="H128" i="40"/>
  <c r="I128" i="40"/>
  <c r="J128" i="40"/>
  <c r="K128" i="40"/>
  <c r="L128" i="40"/>
  <c r="O128" i="40"/>
  <c r="Q128" i="40"/>
  <c r="F129" i="40"/>
  <c r="G129" i="40"/>
  <c r="H129" i="40"/>
  <c r="I129" i="40"/>
  <c r="J129" i="40"/>
  <c r="K129" i="40"/>
  <c r="L129" i="40"/>
  <c r="O129" i="40"/>
  <c r="Q129" i="40"/>
  <c r="F130" i="40"/>
  <c r="G130" i="40"/>
  <c r="H130" i="40"/>
  <c r="I130" i="40"/>
  <c r="J130" i="40"/>
  <c r="K130" i="40"/>
  <c r="L130" i="40"/>
  <c r="O130" i="40"/>
  <c r="Q130" i="40"/>
  <c r="F131" i="40"/>
  <c r="G131" i="40"/>
  <c r="H131" i="40"/>
  <c r="I131" i="40"/>
  <c r="J131" i="40"/>
  <c r="K131" i="40"/>
  <c r="L131" i="40"/>
  <c r="O131" i="40"/>
  <c r="Q131" i="40"/>
  <c r="F132" i="40"/>
  <c r="G132" i="40"/>
  <c r="H132" i="40"/>
  <c r="I132" i="40"/>
  <c r="J132" i="40"/>
  <c r="K132" i="40"/>
  <c r="L132" i="40"/>
  <c r="O132" i="40"/>
  <c r="Q132" i="40"/>
  <c r="F133" i="40"/>
  <c r="G133" i="40"/>
  <c r="H133" i="40"/>
  <c r="I133" i="40"/>
  <c r="J133" i="40"/>
  <c r="K133" i="40"/>
  <c r="L133" i="40"/>
  <c r="O133" i="40"/>
  <c r="Q133" i="40"/>
  <c r="F134" i="40"/>
  <c r="G134" i="40"/>
  <c r="H134" i="40"/>
  <c r="I134" i="40"/>
  <c r="J134" i="40"/>
  <c r="K134" i="40"/>
  <c r="L134" i="40"/>
  <c r="O134" i="40"/>
  <c r="Q134" i="40"/>
  <c r="F135" i="40"/>
  <c r="G135" i="40"/>
  <c r="H135" i="40"/>
  <c r="I135" i="40"/>
  <c r="J135" i="40"/>
  <c r="K135" i="40"/>
  <c r="L135" i="40"/>
  <c r="O135" i="40"/>
  <c r="Q135" i="40"/>
  <c r="F136" i="40"/>
  <c r="G136" i="40"/>
  <c r="H136" i="40"/>
  <c r="I136" i="40"/>
  <c r="J136" i="40"/>
  <c r="K136" i="40"/>
  <c r="L136" i="40"/>
  <c r="O136" i="40"/>
  <c r="Q136" i="40"/>
  <c r="F137" i="40"/>
  <c r="G137" i="40"/>
  <c r="H137" i="40"/>
  <c r="I137" i="40"/>
  <c r="J137" i="40"/>
  <c r="K137" i="40"/>
  <c r="L137" i="40"/>
  <c r="O137" i="40"/>
  <c r="Q137" i="40"/>
  <c r="F138" i="40"/>
  <c r="G138" i="40"/>
  <c r="H138" i="40"/>
  <c r="I138" i="40"/>
  <c r="J138" i="40"/>
  <c r="K138" i="40"/>
  <c r="L138" i="40"/>
  <c r="O138" i="40"/>
  <c r="Q138" i="40"/>
  <c r="F139" i="40"/>
  <c r="G139" i="40"/>
  <c r="H139" i="40"/>
  <c r="I139" i="40"/>
  <c r="J139" i="40"/>
  <c r="K139" i="40"/>
  <c r="L139" i="40"/>
  <c r="O139" i="40"/>
  <c r="Q139" i="40"/>
  <c r="F140" i="40"/>
  <c r="G140" i="40"/>
  <c r="H140" i="40"/>
  <c r="I140" i="40"/>
  <c r="J140" i="40"/>
  <c r="K140" i="40"/>
  <c r="L140" i="40"/>
  <c r="O140" i="40"/>
  <c r="Q140" i="40"/>
  <c r="F141" i="40"/>
  <c r="G141" i="40"/>
  <c r="H141" i="40"/>
  <c r="I141" i="40"/>
  <c r="J141" i="40"/>
  <c r="K141" i="40"/>
  <c r="L141" i="40"/>
  <c r="O141" i="40"/>
  <c r="Q141" i="40"/>
  <c r="F142" i="40"/>
  <c r="G142" i="40"/>
  <c r="H142" i="40"/>
  <c r="I142" i="40"/>
  <c r="J142" i="40"/>
  <c r="K142" i="40"/>
  <c r="L142" i="40"/>
  <c r="O142" i="40"/>
  <c r="Q142" i="40"/>
  <c r="F143" i="40"/>
  <c r="G143" i="40"/>
  <c r="H143" i="40"/>
  <c r="I143" i="40"/>
  <c r="J143" i="40"/>
  <c r="K143" i="40"/>
  <c r="L143" i="40"/>
  <c r="O143" i="40"/>
  <c r="Q143" i="40"/>
  <c r="F144" i="40"/>
  <c r="G144" i="40"/>
  <c r="H144" i="40"/>
  <c r="I144" i="40"/>
  <c r="J144" i="40"/>
  <c r="K144" i="40"/>
  <c r="L144" i="40"/>
  <c r="O144" i="40"/>
  <c r="Q144" i="40"/>
  <c r="F145" i="40"/>
  <c r="G145" i="40"/>
  <c r="H145" i="40"/>
  <c r="I145" i="40"/>
  <c r="J145" i="40"/>
  <c r="K145" i="40"/>
  <c r="L145" i="40"/>
  <c r="O145" i="40"/>
  <c r="Q145" i="40"/>
  <c r="F146" i="40"/>
  <c r="G146" i="40"/>
  <c r="H146" i="40"/>
  <c r="I146" i="40"/>
  <c r="J146" i="40"/>
  <c r="K146" i="40"/>
  <c r="L146" i="40"/>
  <c r="O146" i="40"/>
  <c r="Q146" i="40"/>
  <c r="F147" i="40"/>
  <c r="G147" i="40"/>
  <c r="H147" i="40"/>
  <c r="I147" i="40"/>
  <c r="J147" i="40"/>
  <c r="K147" i="40"/>
  <c r="L147" i="40"/>
  <c r="O147" i="40"/>
  <c r="Q147" i="40"/>
  <c r="F148" i="40"/>
  <c r="G148" i="40"/>
  <c r="H148" i="40"/>
  <c r="I148" i="40"/>
  <c r="J148" i="40"/>
  <c r="K148" i="40"/>
  <c r="L148" i="40"/>
  <c r="O148" i="40"/>
  <c r="Q148" i="40"/>
  <c r="F149" i="40"/>
  <c r="G149" i="40"/>
  <c r="H149" i="40"/>
  <c r="I149" i="40"/>
  <c r="J149" i="40"/>
  <c r="K149" i="40"/>
  <c r="L149" i="40"/>
  <c r="O149" i="40"/>
  <c r="Q149" i="40"/>
  <c r="F150" i="40"/>
  <c r="G150" i="40"/>
  <c r="H150" i="40"/>
  <c r="I150" i="40"/>
  <c r="J150" i="40"/>
  <c r="K150" i="40"/>
  <c r="L150" i="40"/>
  <c r="O150" i="40"/>
  <c r="Q150" i="40"/>
  <c r="F151" i="40"/>
  <c r="G151" i="40"/>
  <c r="H151" i="40"/>
  <c r="I151" i="40"/>
  <c r="J151" i="40"/>
  <c r="K151" i="40"/>
  <c r="L151" i="40"/>
  <c r="O151" i="40"/>
  <c r="Q151" i="40"/>
  <c r="Q122" i="40"/>
  <c r="O122" i="40"/>
  <c r="L122" i="40"/>
  <c r="K122" i="40"/>
  <c r="J122" i="40"/>
  <c r="I122" i="40"/>
  <c r="H122" i="40"/>
  <c r="G122" i="40"/>
  <c r="F122" i="40"/>
  <c r="K113" i="40"/>
  <c r="L113" i="40"/>
  <c r="O113" i="40"/>
  <c r="Q113" i="40"/>
  <c r="K114" i="40"/>
  <c r="L114" i="40"/>
  <c r="O114" i="40"/>
  <c r="Q114" i="40"/>
  <c r="K115" i="40"/>
  <c r="L115" i="40"/>
  <c r="O115" i="40"/>
  <c r="Q115" i="40"/>
  <c r="K116" i="40"/>
  <c r="L116" i="40"/>
  <c r="O116" i="40"/>
  <c r="Q116" i="40"/>
  <c r="K117" i="40"/>
  <c r="L117" i="40"/>
  <c r="O117" i="40"/>
  <c r="Q117" i="40"/>
  <c r="K118" i="40"/>
  <c r="L118" i="40"/>
  <c r="O118" i="40"/>
  <c r="Q118" i="40"/>
  <c r="K119" i="40"/>
  <c r="L119" i="40"/>
  <c r="O119" i="40"/>
  <c r="Q119" i="40"/>
  <c r="K120" i="40"/>
  <c r="L120" i="40"/>
  <c r="O120" i="40"/>
  <c r="Q120" i="40"/>
  <c r="K121" i="40"/>
  <c r="L121" i="40"/>
  <c r="O121" i="40"/>
  <c r="Q121" i="40"/>
  <c r="Q112" i="40"/>
  <c r="O112" i="40"/>
  <c r="L112" i="40"/>
  <c r="K112" i="40"/>
  <c r="E113" i="40"/>
  <c r="E114" i="40"/>
  <c r="E115" i="40"/>
  <c r="E116" i="40"/>
  <c r="E117" i="40"/>
  <c r="E118" i="40"/>
  <c r="E119" i="40"/>
  <c r="E120" i="40"/>
  <c r="E121" i="40"/>
  <c r="E122" i="40"/>
  <c r="E123" i="40"/>
  <c r="E124" i="40"/>
  <c r="E125" i="40"/>
  <c r="E126" i="40"/>
  <c r="E127" i="40"/>
  <c r="E128" i="40"/>
  <c r="E129" i="40"/>
  <c r="E130" i="40"/>
  <c r="E131" i="40"/>
  <c r="E132" i="40"/>
  <c r="E133" i="40"/>
  <c r="E134" i="40"/>
  <c r="E135" i="40"/>
  <c r="E136" i="40"/>
  <c r="E137" i="40"/>
  <c r="E138" i="40"/>
  <c r="E139" i="40"/>
  <c r="E140" i="40"/>
  <c r="E141" i="40"/>
  <c r="E142" i="40"/>
  <c r="E143" i="40"/>
  <c r="E144" i="40"/>
  <c r="E145" i="40"/>
  <c r="E146" i="40"/>
  <c r="E147" i="40"/>
  <c r="E148" i="40"/>
  <c r="E149" i="40"/>
  <c r="E150" i="40"/>
  <c r="E151" i="40"/>
  <c r="E152" i="40"/>
  <c r="E153" i="40"/>
  <c r="E154" i="40"/>
  <c r="E155" i="40"/>
  <c r="E156" i="40"/>
  <c r="E157" i="40"/>
  <c r="E158" i="40"/>
  <c r="E159" i="40"/>
  <c r="E160" i="40"/>
  <c r="E161" i="40"/>
  <c r="E162" i="40"/>
  <c r="E163" i="40"/>
  <c r="E164" i="40"/>
  <c r="E165" i="40"/>
  <c r="E166" i="40"/>
  <c r="E112" i="40"/>
  <c r="F98" i="40"/>
  <c r="G98" i="40"/>
  <c r="H98" i="40"/>
  <c r="I98" i="40"/>
  <c r="J98" i="40"/>
  <c r="K98" i="40"/>
  <c r="L98" i="40"/>
  <c r="O98" i="40"/>
  <c r="Q98" i="40"/>
  <c r="F99" i="40"/>
  <c r="G99" i="40"/>
  <c r="H99" i="40"/>
  <c r="I99" i="40"/>
  <c r="J99" i="40"/>
  <c r="K99" i="40"/>
  <c r="L99" i="40"/>
  <c r="O99" i="40"/>
  <c r="Q99" i="40"/>
  <c r="F100" i="40"/>
  <c r="G100" i="40"/>
  <c r="H100" i="40"/>
  <c r="I100" i="40"/>
  <c r="J100" i="40"/>
  <c r="K100" i="40"/>
  <c r="L100" i="40"/>
  <c r="O100" i="40"/>
  <c r="Q100" i="40"/>
  <c r="F101" i="40"/>
  <c r="G101" i="40"/>
  <c r="H101" i="40"/>
  <c r="I101" i="40"/>
  <c r="J101" i="40"/>
  <c r="K101" i="40"/>
  <c r="L101" i="40"/>
  <c r="O101" i="40"/>
  <c r="Q101" i="40"/>
  <c r="F102" i="40"/>
  <c r="G102" i="40"/>
  <c r="H102" i="40"/>
  <c r="I102" i="40"/>
  <c r="J102" i="40"/>
  <c r="K102" i="40"/>
  <c r="L102" i="40"/>
  <c r="O102" i="40"/>
  <c r="Q102" i="40"/>
  <c r="F103" i="40"/>
  <c r="G103" i="40"/>
  <c r="H103" i="40"/>
  <c r="I103" i="40"/>
  <c r="J103" i="40"/>
  <c r="K103" i="40"/>
  <c r="L103" i="40"/>
  <c r="O103" i="40"/>
  <c r="Q103" i="40"/>
  <c r="F104" i="40"/>
  <c r="G104" i="40"/>
  <c r="H104" i="40"/>
  <c r="I104" i="40"/>
  <c r="J104" i="40"/>
  <c r="K104" i="40"/>
  <c r="L104" i="40"/>
  <c r="O104" i="40"/>
  <c r="Q104" i="40"/>
  <c r="F105" i="40"/>
  <c r="G105" i="40"/>
  <c r="H105" i="40"/>
  <c r="I105" i="40"/>
  <c r="J105" i="40"/>
  <c r="K105" i="40"/>
  <c r="L105" i="40"/>
  <c r="O105" i="40"/>
  <c r="Q105" i="40"/>
  <c r="F106" i="40"/>
  <c r="G106" i="40"/>
  <c r="H106" i="40"/>
  <c r="I106" i="40"/>
  <c r="J106" i="40"/>
  <c r="K106" i="40"/>
  <c r="L106" i="40"/>
  <c r="O106" i="40"/>
  <c r="Q106" i="40"/>
  <c r="F107" i="40"/>
  <c r="G107" i="40"/>
  <c r="H107" i="40"/>
  <c r="I107" i="40"/>
  <c r="J107" i="40"/>
  <c r="K107" i="40"/>
  <c r="L107" i="40"/>
  <c r="O107" i="40"/>
  <c r="Q107" i="40"/>
  <c r="F108" i="40"/>
  <c r="G108" i="40"/>
  <c r="H108" i="40"/>
  <c r="I108" i="40"/>
  <c r="J108" i="40"/>
  <c r="K108" i="40"/>
  <c r="L108" i="40"/>
  <c r="O108" i="40"/>
  <c r="Q108" i="40"/>
  <c r="F109" i="40"/>
  <c r="G109" i="40"/>
  <c r="H109" i="40"/>
  <c r="I109" i="40"/>
  <c r="J109" i="40"/>
  <c r="K109" i="40"/>
  <c r="L109" i="40"/>
  <c r="O109" i="40"/>
  <c r="Q109" i="40"/>
  <c r="F110" i="40"/>
  <c r="G110" i="40"/>
  <c r="H110" i="40"/>
  <c r="I110" i="40"/>
  <c r="J110" i="40"/>
  <c r="K110" i="40"/>
  <c r="L110" i="40"/>
  <c r="O110" i="40"/>
  <c r="Q110" i="40"/>
  <c r="F111" i="40"/>
  <c r="G111" i="40"/>
  <c r="H111" i="40"/>
  <c r="I111" i="40"/>
  <c r="J111" i="40"/>
  <c r="K111" i="40"/>
  <c r="L111" i="40"/>
  <c r="O111" i="40"/>
  <c r="Q111" i="40"/>
  <c r="Q97" i="40"/>
  <c r="O97" i="40"/>
  <c r="L97" i="40"/>
  <c r="K97" i="40"/>
  <c r="J97" i="40"/>
  <c r="I97" i="40"/>
  <c r="H97" i="40"/>
  <c r="G97" i="40"/>
  <c r="F97" i="40"/>
  <c r="F68" i="40"/>
  <c r="G68" i="40"/>
  <c r="H68" i="40"/>
  <c r="I68" i="40"/>
  <c r="J68" i="40"/>
  <c r="K68" i="40"/>
  <c r="L68" i="40"/>
  <c r="O68" i="40"/>
  <c r="Q68" i="40"/>
  <c r="F69" i="40"/>
  <c r="G69" i="40"/>
  <c r="H69" i="40"/>
  <c r="I69" i="40"/>
  <c r="J69" i="40"/>
  <c r="K69" i="40"/>
  <c r="L69" i="40"/>
  <c r="O69" i="40"/>
  <c r="Q69" i="40"/>
  <c r="F70" i="40"/>
  <c r="G70" i="40"/>
  <c r="H70" i="40"/>
  <c r="I70" i="40"/>
  <c r="J70" i="40"/>
  <c r="K70" i="40"/>
  <c r="L70" i="40"/>
  <c r="O70" i="40"/>
  <c r="Q70" i="40"/>
  <c r="F71" i="40"/>
  <c r="G71" i="40"/>
  <c r="H71" i="40"/>
  <c r="I71" i="40"/>
  <c r="J71" i="40"/>
  <c r="K71" i="40"/>
  <c r="L71" i="40"/>
  <c r="O71" i="40"/>
  <c r="Q71" i="40"/>
  <c r="F72" i="40"/>
  <c r="G72" i="40"/>
  <c r="H72" i="40"/>
  <c r="I72" i="40"/>
  <c r="J72" i="40"/>
  <c r="K72" i="40"/>
  <c r="L72" i="40"/>
  <c r="O72" i="40"/>
  <c r="Q72" i="40"/>
  <c r="F73" i="40"/>
  <c r="G73" i="40"/>
  <c r="H73" i="40"/>
  <c r="I73" i="40"/>
  <c r="J73" i="40"/>
  <c r="K73" i="40"/>
  <c r="L73" i="40"/>
  <c r="O73" i="40"/>
  <c r="Q73" i="40"/>
  <c r="F74" i="40"/>
  <c r="G74" i="40"/>
  <c r="H74" i="40"/>
  <c r="I74" i="40"/>
  <c r="J74" i="40"/>
  <c r="K74" i="40"/>
  <c r="L74" i="40"/>
  <c r="O74" i="40"/>
  <c r="Q74" i="40"/>
  <c r="F75" i="40"/>
  <c r="G75" i="40"/>
  <c r="H75" i="40"/>
  <c r="I75" i="40"/>
  <c r="J75" i="40"/>
  <c r="K75" i="40"/>
  <c r="L75" i="40"/>
  <c r="O75" i="40"/>
  <c r="Q75" i="40"/>
  <c r="F76" i="40"/>
  <c r="G76" i="40"/>
  <c r="H76" i="40"/>
  <c r="I76" i="40"/>
  <c r="J76" i="40"/>
  <c r="K76" i="40"/>
  <c r="L76" i="40"/>
  <c r="O76" i="40"/>
  <c r="Q76" i="40"/>
  <c r="F77" i="40"/>
  <c r="G77" i="40"/>
  <c r="H77" i="40"/>
  <c r="I77" i="40"/>
  <c r="J77" i="40"/>
  <c r="K77" i="40"/>
  <c r="L77" i="40"/>
  <c r="O77" i="40"/>
  <c r="Q77" i="40"/>
  <c r="F78" i="40"/>
  <c r="G78" i="40"/>
  <c r="H78" i="40"/>
  <c r="I78" i="40"/>
  <c r="J78" i="40"/>
  <c r="K78" i="40"/>
  <c r="L78" i="40"/>
  <c r="O78" i="40"/>
  <c r="Q78" i="40"/>
  <c r="F79" i="40"/>
  <c r="G79" i="40"/>
  <c r="H79" i="40"/>
  <c r="I79" i="40"/>
  <c r="J79" i="40"/>
  <c r="K79" i="40"/>
  <c r="L79" i="40"/>
  <c r="O79" i="40"/>
  <c r="Q79" i="40"/>
  <c r="F80" i="40"/>
  <c r="G80" i="40"/>
  <c r="H80" i="40"/>
  <c r="I80" i="40"/>
  <c r="J80" i="40"/>
  <c r="K80" i="40"/>
  <c r="L80" i="40"/>
  <c r="O80" i="40"/>
  <c r="Q80" i="40"/>
  <c r="F81" i="40"/>
  <c r="G81" i="40"/>
  <c r="H81" i="40"/>
  <c r="I81" i="40"/>
  <c r="J81" i="40"/>
  <c r="K81" i="40"/>
  <c r="L81" i="40"/>
  <c r="O81" i="40"/>
  <c r="Q81" i="40"/>
  <c r="F82" i="40"/>
  <c r="G82" i="40"/>
  <c r="H82" i="40"/>
  <c r="I82" i="40"/>
  <c r="J82" i="40"/>
  <c r="K82" i="40"/>
  <c r="L82" i="40"/>
  <c r="O82" i="40"/>
  <c r="Q82" i="40"/>
  <c r="F83" i="40"/>
  <c r="G83" i="40"/>
  <c r="H83" i="40"/>
  <c r="I83" i="40"/>
  <c r="J83" i="40"/>
  <c r="K83" i="40"/>
  <c r="L83" i="40"/>
  <c r="O83" i="40"/>
  <c r="Q83" i="40"/>
  <c r="F84" i="40"/>
  <c r="G84" i="40"/>
  <c r="H84" i="40"/>
  <c r="I84" i="40"/>
  <c r="J84" i="40"/>
  <c r="K84" i="40"/>
  <c r="L84" i="40"/>
  <c r="O84" i="40"/>
  <c r="Q84" i="40"/>
  <c r="F85" i="40"/>
  <c r="G85" i="40"/>
  <c r="H85" i="40"/>
  <c r="I85" i="40"/>
  <c r="J85" i="40"/>
  <c r="K85" i="40"/>
  <c r="L85" i="40"/>
  <c r="O85" i="40"/>
  <c r="Q85" i="40"/>
  <c r="F86" i="40"/>
  <c r="G86" i="40"/>
  <c r="H86" i="40"/>
  <c r="I86" i="40"/>
  <c r="J86" i="40"/>
  <c r="K86" i="40"/>
  <c r="L86" i="40"/>
  <c r="O86" i="40"/>
  <c r="Q86" i="40"/>
  <c r="F87" i="40"/>
  <c r="G87" i="40"/>
  <c r="H87" i="40"/>
  <c r="I87" i="40"/>
  <c r="J87" i="40"/>
  <c r="K87" i="40"/>
  <c r="L87" i="40"/>
  <c r="O87" i="40"/>
  <c r="Q87" i="40"/>
  <c r="F88" i="40"/>
  <c r="G88" i="40"/>
  <c r="H88" i="40"/>
  <c r="I88" i="40"/>
  <c r="J88" i="40"/>
  <c r="K88" i="40"/>
  <c r="L88" i="40"/>
  <c r="O88" i="40"/>
  <c r="Q88" i="40"/>
  <c r="F89" i="40"/>
  <c r="G89" i="40"/>
  <c r="H89" i="40"/>
  <c r="I89" i="40"/>
  <c r="J89" i="40"/>
  <c r="K89" i="40"/>
  <c r="L89" i="40"/>
  <c r="O89" i="40"/>
  <c r="Q89" i="40"/>
  <c r="F90" i="40"/>
  <c r="G90" i="40"/>
  <c r="H90" i="40"/>
  <c r="I90" i="40"/>
  <c r="J90" i="40"/>
  <c r="K90" i="40"/>
  <c r="L90" i="40"/>
  <c r="O90" i="40"/>
  <c r="Q90" i="40"/>
  <c r="F91" i="40"/>
  <c r="G91" i="40"/>
  <c r="H91" i="40"/>
  <c r="I91" i="40"/>
  <c r="J91" i="40"/>
  <c r="K91" i="40"/>
  <c r="L91" i="40"/>
  <c r="O91" i="40"/>
  <c r="Q91" i="40"/>
  <c r="F92" i="40"/>
  <c r="G92" i="40"/>
  <c r="H92" i="40"/>
  <c r="I92" i="40"/>
  <c r="J92" i="40"/>
  <c r="K92" i="40"/>
  <c r="L92" i="40"/>
  <c r="O92" i="40"/>
  <c r="Q92" i="40"/>
  <c r="F93" i="40"/>
  <c r="G93" i="40"/>
  <c r="H93" i="40"/>
  <c r="I93" i="40"/>
  <c r="J93" i="40"/>
  <c r="K93" i="40"/>
  <c r="L93" i="40"/>
  <c r="O93" i="40"/>
  <c r="Q93" i="40"/>
  <c r="F94" i="40"/>
  <c r="G94" i="40"/>
  <c r="H94" i="40"/>
  <c r="I94" i="40"/>
  <c r="J94" i="40"/>
  <c r="K94" i="40"/>
  <c r="L94" i="40"/>
  <c r="O94" i="40"/>
  <c r="Q94" i="40"/>
  <c r="F95" i="40"/>
  <c r="G95" i="40"/>
  <c r="H95" i="40"/>
  <c r="I95" i="40"/>
  <c r="J95" i="40"/>
  <c r="K95" i="40"/>
  <c r="L95" i="40"/>
  <c r="O95" i="40"/>
  <c r="Q95" i="40"/>
  <c r="F96" i="40"/>
  <c r="G96" i="40"/>
  <c r="H96" i="40"/>
  <c r="I96" i="40"/>
  <c r="J96" i="40"/>
  <c r="K96" i="40"/>
  <c r="L96" i="40"/>
  <c r="O96" i="40"/>
  <c r="Q96" i="40"/>
  <c r="F67" i="40"/>
  <c r="Q67" i="40"/>
  <c r="O67" i="40"/>
  <c r="L67" i="40"/>
  <c r="K67" i="40"/>
  <c r="J67" i="40"/>
  <c r="I67" i="40"/>
  <c r="H67" i="40"/>
  <c r="G67" i="40"/>
  <c r="K58" i="40"/>
  <c r="L58" i="40"/>
  <c r="O58" i="40"/>
  <c r="Q58" i="40"/>
  <c r="K59" i="40"/>
  <c r="L59" i="40"/>
  <c r="O59" i="40"/>
  <c r="Q59" i="40"/>
  <c r="K60" i="40"/>
  <c r="L60" i="40"/>
  <c r="O60" i="40"/>
  <c r="Q60" i="40"/>
  <c r="K61" i="40"/>
  <c r="L61" i="40"/>
  <c r="O61" i="40"/>
  <c r="Q61" i="40"/>
  <c r="K62" i="40"/>
  <c r="L62" i="40"/>
  <c r="O62" i="40"/>
  <c r="Q62" i="40"/>
  <c r="K63" i="40"/>
  <c r="L63" i="40"/>
  <c r="O63" i="40"/>
  <c r="Q63" i="40"/>
  <c r="K64" i="40"/>
  <c r="L64" i="40"/>
  <c r="O64" i="40"/>
  <c r="Q64" i="40"/>
  <c r="K65" i="40"/>
  <c r="L65" i="40"/>
  <c r="O65" i="40"/>
  <c r="Q65" i="40"/>
  <c r="K66" i="40"/>
  <c r="L66" i="40"/>
  <c r="O66" i="40"/>
  <c r="Q66" i="40"/>
  <c r="Q57" i="40"/>
  <c r="O57" i="40"/>
  <c r="L57" i="40"/>
  <c r="K57" i="40"/>
  <c r="Q56" i="40"/>
  <c r="O56" i="40"/>
  <c r="L56" i="40"/>
  <c r="K56" i="40"/>
  <c r="J56" i="40"/>
  <c r="I56" i="40"/>
  <c r="H56" i="40"/>
  <c r="G56" i="40"/>
  <c r="F56" i="40"/>
  <c r="E56" i="40"/>
  <c r="D56" i="40"/>
  <c r="C56" i="40"/>
  <c r="B56" i="40"/>
  <c r="A56" i="40"/>
  <c r="Q55" i="40"/>
  <c r="O55" i="40"/>
  <c r="L55" i="40"/>
  <c r="K55" i="40"/>
  <c r="J55" i="40"/>
  <c r="I55" i="40"/>
  <c r="H55" i="40"/>
  <c r="G55" i="40"/>
  <c r="F55" i="40"/>
  <c r="E55" i="40"/>
  <c r="D55" i="40"/>
  <c r="C55" i="40"/>
  <c r="B55" i="40"/>
  <c r="A55" i="40"/>
  <c r="Q54" i="40"/>
  <c r="O54" i="40"/>
  <c r="L54" i="40"/>
  <c r="K54" i="40"/>
  <c r="J54" i="40"/>
  <c r="I54" i="40"/>
  <c r="H54" i="40"/>
  <c r="G54" i="40"/>
  <c r="F54" i="40"/>
  <c r="E54" i="40"/>
  <c r="D54" i="40"/>
  <c r="C54" i="40"/>
  <c r="B54" i="40"/>
  <c r="A54" i="40"/>
  <c r="Q53" i="40"/>
  <c r="O53" i="40"/>
  <c r="L53" i="40"/>
  <c r="K53" i="40"/>
  <c r="J53" i="40"/>
  <c r="I53" i="40"/>
  <c r="H53" i="40"/>
  <c r="G53" i="40"/>
  <c r="F53" i="40"/>
  <c r="E53" i="40"/>
  <c r="D53" i="40"/>
  <c r="C53" i="40"/>
  <c r="B53" i="40"/>
  <c r="A53" i="40"/>
  <c r="Q52" i="40"/>
  <c r="O52" i="40"/>
  <c r="L52" i="40"/>
  <c r="K52" i="40"/>
  <c r="J52" i="40"/>
  <c r="I52" i="40"/>
  <c r="H52" i="40"/>
  <c r="G52" i="40"/>
  <c r="F52" i="40"/>
  <c r="E52" i="40"/>
  <c r="D52" i="40"/>
  <c r="C52" i="40"/>
  <c r="B52" i="40"/>
  <c r="A52" i="40"/>
  <c r="Q51" i="40"/>
  <c r="O51" i="40"/>
  <c r="L51" i="40"/>
  <c r="K51" i="40"/>
  <c r="J51" i="40"/>
  <c r="I51" i="40"/>
  <c r="H51" i="40"/>
  <c r="G51" i="40"/>
  <c r="F51" i="40"/>
  <c r="E51" i="40"/>
  <c r="D51" i="40"/>
  <c r="C51" i="40"/>
  <c r="B51" i="40"/>
  <c r="A51" i="40"/>
  <c r="Q50" i="40"/>
  <c r="O50" i="40"/>
  <c r="L50" i="40"/>
  <c r="K50" i="40"/>
  <c r="J50" i="40"/>
  <c r="I50" i="40"/>
  <c r="H50" i="40"/>
  <c r="G50" i="40"/>
  <c r="F50" i="40"/>
  <c r="E50" i="40"/>
  <c r="D50" i="40"/>
  <c r="C50" i="40"/>
  <c r="B50" i="40"/>
  <c r="A50" i="40"/>
  <c r="Q49" i="40"/>
  <c r="O49" i="40"/>
  <c r="L49" i="40"/>
  <c r="K49" i="40"/>
  <c r="J49" i="40"/>
  <c r="I49" i="40"/>
  <c r="H49" i="40"/>
  <c r="G49" i="40"/>
  <c r="F49" i="40"/>
  <c r="E49" i="40"/>
  <c r="D49" i="40"/>
  <c r="C49" i="40"/>
  <c r="B49" i="40"/>
  <c r="A49" i="40"/>
  <c r="Q48" i="40"/>
  <c r="O48" i="40"/>
  <c r="L48" i="40"/>
  <c r="K48" i="40"/>
  <c r="J48" i="40"/>
  <c r="I48" i="40"/>
  <c r="H48" i="40"/>
  <c r="G48" i="40"/>
  <c r="F48" i="40"/>
  <c r="E48" i="40"/>
  <c r="D48" i="40"/>
  <c r="C48" i="40"/>
  <c r="B48" i="40"/>
  <c r="A48" i="40"/>
  <c r="Q47" i="40"/>
  <c r="O47" i="40"/>
  <c r="L47" i="40"/>
  <c r="K47" i="40"/>
  <c r="J47" i="40"/>
  <c r="I47" i="40"/>
  <c r="H47" i="40"/>
  <c r="G47" i="40"/>
  <c r="F47" i="40"/>
  <c r="E47" i="40"/>
  <c r="D47" i="40"/>
  <c r="C47" i="40"/>
  <c r="B47" i="40"/>
  <c r="A47" i="40"/>
  <c r="Q46" i="40"/>
  <c r="O46" i="40"/>
  <c r="L46" i="40"/>
  <c r="K46" i="40"/>
  <c r="J46" i="40"/>
  <c r="I46" i="40"/>
  <c r="H46" i="40"/>
  <c r="G46" i="40"/>
  <c r="F46" i="40"/>
  <c r="E46" i="40"/>
  <c r="D46" i="40"/>
  <c r="C46" i="40"/>
  <c r="B46" i="40"/>
  <c r="A46" i="40"/>
  <c r="Q45" i="40"/>
  <c r="O45" i="40"/>
  <c r="L45" i="40"/>
  <c r="K45" i="40"/>
  <c r="J45" i="40"/>
  <c r="I45" i="40"/>
  <c r="H45" i="40"/>
  <c r="G45" i="40"/>
  <c r="F45" i="40"/>
  <c r="E45" i="40"/>
  <c r="D45" i="40"/>
  <c r="C45" i="40"/>
  <c r="B45" i="40"/>
  <c r="A45" i="40"/>
  <c r="Q44" i="40"/>
  <c r="O44" i="40"/>
  <c r="L44" i="40"/>
  <c r="K44" i="40"/>
  <c r="J44" i="40"/>
  <c r="I44" i="40"/>
  <c r="H44" i="40"/>
  <c r="G44" i="40"/>
  <c r="F44" i="40"/>
  <c r="E44" i="40"/>
  <c r="D44" i="40"/>
  <c r="C44" i="40"/>
  <c r="B44" i="40"/>
  <c r="A44" i="40"/>
  <c r="Q43" i="40"/>
  <c r="O43" i="40"/>
  <c r="L43" i="40"/>
  <c r="K43" i="40"/>
  <c r="J43" i="40"/>
  <c r="I43" i="40"/>
  <c r="H43" i="40"/>
  <c r="G43" i="40"/>
  <c r="F43" i="40"/>
  <c r="E43" i="40"/>
  <c r="D43" i="40"/>
  <c r="C43" i="40"/>
  <c r="B43" i="40"/>
  <c r="A43" i="40"/>
  <c r="Q42" i="40"/>
  <c r="O42" i="40"/>
  <c r="L42" i="40"/>
  <c r="K42" i="40"/>
  <c r="J42" i="40"/>
  <c r="I42" i="40"/>
  <c r="H42" i="40"/>
  <c r="G42" i="40"/>
  <c r="F42" i="40"/>
  <c r="E42" i="40"/>
  <c r="D42" i="40"/>
  <c r="C42" i="40"/>
  <c r="B42" i="40"/>
  <c r="A42" i="40"/>
  <c r="Q41" i="40"/>
  <c r="O41" i="40"/>
  <c r="L41" i="40"/>
  <c r="K41" i="40"/>
  <c r="J41" i="40"/>
  <c r="I41" i="40"/>
  <c r="H41" i="40"/>
  <c r="G41" i="40"/>
  <c r="F41" i="40"/>
  <c r="E41" i="40"/>
  <c r="D41" i="40"/>
  <c r="C41" i="40"/>
  <c r="B41" i="40"/>
  <c r="A41" i="40"/>
  <c r="Q40" i="40"/>
  <c r="O40" i="40"/>
  <c r="L40" i="40"/>
  <c r="K40" i="40"/>
  <c r="J40" i="40"/>
  <c r="I40" i="40"/>
  <c r="H40" i="40"/>
  <c r="G40" i="40"/>
  <c r="F40" i="40"/>
  <c r="E40" i="40"/>
  <c r="D40" i="40"/>
  <c r="C40" i="40"/>
  <c r="B40" i="40"/>
  <c r="A40" i="40"/>
  <c r="Q39" i="40"/>
  <c r="O39" i="40"/>
  <c r="L39" i="40"/>
  <c r="K39" i="40"/>
  <c r="J39" i="40"/>
  <c r="I39" i="40"/>
  <c r="H39" i="40"/>
  <c r="G39" i="40"/>
  <c r="F39" i="40"/>
  <c r="E39" i="40"/>
  <c r="D39" i="40"/>
  <c r="C39" i="40"/>
  <c r="B39" i="40"/>
  <c r="A39" i="40"/>
  <c r="Q38" i="40"/>
  <c r="O38" i="40"/>
  <c r="L38" i="40"/>
  <c r="K38" i="40"/>
  <c r="J38" i="40"/>
  <c r="I38" i="40"/>
  <c r="H38" i="40"/>
  <c r="G38" i="40"/>
  <c r="F38" i="40"/>
  <c r="E38" i="40"/>
  <c r="D38" i="40"/>
  <c r="C38" i="40"/>
  <c r="B38" i="40"/>
  <c r="A38" i="40"/>
  <c r="Q37" i="40"/>
  <c r="O37" i="40"/>
  <c r="L37" i="40"/>
  <c r="K37" i="40"/>
  <c r="J37" i="40"/>
  <c r="I37" i="40"/>
  <c r="H37" i="40"/>
  <c r="G37" i="40"/>
  <c r="F37" i="40"/>
  <c r="E37" i="40"/>
  <c r="D37" i="40"/>
  <c r="C37" i="40"/>
  <c r="B37" i="40"/>
  <c r="A37" i="40"/>
  <c r="Q36" i="40"/>
  <c r="O36" i="40"/>
  <c r="L36" i="40"/>
  <c r="K36" i="40"/>
  <c r="J36" i="40"/>
  <c r="I36" i="40"/>
  <c r="H36" i="40"/>
  <c r="G36" i="40"/>
  <c r="F36" i="40"/>
  <c r="E36" i="40"/>
  <c r="D36" i="40"/>
  <c r="C36" i="40"/>
  <c r="B36" i="40"/>
  <c r="A36" i="40"/>
  <c r="Q35" i="40"/>
  <c r="O35" i="40"/>
  <c r="L35" i="40"/>
  <c r="K35" i="40"/>
  <c r="J35" i="40"/>
  <c r="I35" i="40"/>
  <c r="H35" i="40"/>
  <c r="G35" i="40"/>
  <c r="F35" i="40"/>
  <c r="E35" i="40"/>
  <c r="D35" i="40"/>
  <c r="C35" i="40"/>
  <c r="B35" i="40"/>
  <c r="A35" i="40"/>
  <c r="Q34" i="40"/>
  <c r="O34" i="40"/>
  <c r="L34" i="40"/>
  <c r="K34" i="40"/>
  <c r="J34" i="40"/>
  <c r="I34" i="40"/>
  <c r="H34" i="40"/>
  <c r="G34" i="40"/>
  <c r="F34" i="40"/>
  <c r="E34" i="40"/>
  <c r="D34" i="40"/>
  <c r="C34" i="40"/>
  <c r="B34" i="40"/>
  <c r="A34" i="40"/>
  <c r="Q33" i="40"/>
  <c r="O33" i="40"/>
  <c r="L33" i="40"/>
  <c r="K33" i="40"/>
  <c r="J33" i="40"/>
  <c r="I33" i="40"/>
  <c r="H33" i="40"/>
  <c r="G33" i="40"/>
  <c r="F33" i="40"/>
  <c r="E33" i="40"/>
  <c r="D33" i="40"/>
  <c r="C33" i="40"/>
  <c r="B33" i="40"/>
  <c r="A33" i="40"/>
  <c r="Q32" i="40"/>
  <c r="O32" i="40"/>
  <c r="L32" i="40"/>
  <c r="K32" i="40"/>
  <c r="J32" i="40"/>
  <c r="I32" i="40"/>
  <c r="H32" i="40"/>
  <c r="G32" i="40"/>
  <c r="F32" i="40"/>
  <c r="E32" i="40"/>
  <c r="D32" i="40"/>
  <c r="C32" i="40"/>
  <c r="B32" i="40"/>
  <c r="A32" i="40"/>
  <c r="Q31" i="40"/>
  <c r="O31" i="40"/>
  <c r="L31" i="40"/>
  <c r="K31" i="40"/>
  <c r="J31" i="40"/>
  <c r="I31" i="40"/>
  <c r="H31" i="40"/>
  <c r="G31" i="40"/>
  <c r="F31" i="40"/>
  <c r="E31" i="40"/>
  <c r="D31" i="40"/>
  <c r="C31" i="40"/>
  <c r="B31" i="40"/>
  <c r="A31" i="40"/>
  <c r="Q30" i="40"/>
  <c r="O30" i="40"/>
  <c r="L30" i="40"/>
  <c r="K30" i="40"/>
  <c r="J30" i="40"/>
  <c r="I30" i="40"/>
  <c r="H30" i="40"/>
  <c r="G30" i="40"/>
  <c r="F30" i="40"/>
  <c r="E30" i="40"/>
  <c r="D30" i="40"/>
  <c r="C30" i="40"/>
  <c r="B30" i="40"/>
  <c r="A30" i="40"/>
  <c r="Q29" i="40"/>
  <c r="O29" i="40"/>
  <c r="L29" i="40"/>
  <c r="K29" i="40"/>
  <c r="J29" i="40"/>
  <c r="I29" i="40"/>
  <c r="H29" i="40"/>
  <c r="G29" i="40"/>
  <c r="F29" i="40"/>
  <c r="E29" i="40"/>
  <c r="D29" i="40"/>
  <c r="C29" i="40"/>
  <c r="B29" i="40"/>
  <c r="A29" i="40"/>
  <c r="Q28" i="40"/>
  <c r="O28" i="40"/>
  <c r="L28" i="40"/>
  <c r="K28" i="40"/>
  <c r="J28" i="40"/>
  <c r="I28" i="40"/>
  <c r="H28" i="40"/>
  <c r="G28" i="40"/>
  <c r="F28" i="40"/>
  <c r="E28" i="40"/>
  <c r="D28" i="40"/>
  <c r="C28" i="40"/>
  <c r="B28" i="40"/>
  <c r="A28" i="40"/>
  <c r="Q27" i="40"/>
  <c r="O27" i="40"/>
  <c r="L27" i="40"/>
  <c r="K27" i="40"/>
  <c r="J27" i="40"/>
  <c r="I27" i="40"/>
  <c r="H27" i="40"/>
  <c r="G27" i="40"/>
  <c r="F27" i="40"/>
  <c r="E27" i="40"/>
  <c r="D27" i="40"/>
  <c r="C27" i="40"/>
  <c r="B27" i="40"/>
  <c r="A27" i="40"/>
  <c r="Q26" i="40"/>
  <c r="O26" i="40"/>
  <c r="L26" i="40"/>
  <c r="K26" i="40"/>
  <c r="J26" i="40"/>
  <c r="I26" i="40"/>
  <c r="H26" i="40"/>
  <c r="G26" i="40"/>
  <c r="F26" i="40"/>
  <c r="E26" i="40"/>
  <c r="D26" i="40"/>
  <c r="C26" i="40"/>
  <c r="B26" i="40"/>
  <c r="A26" i="40"/>
  <c r="Q25" i="40"/>
  <c r="O25" i="40"/>
  <c r="L25" i="40"/>
  <c r="K25" i="40"/>
  <c r="J25" i="40"/>
  <c r="I25" i="40"/>
  <c r="H25" i="40"/>
  <c r="G25" i="40"/>
  <c r="F25" i="40"/>
  <c r="E25" i="40"/>
  <c r="D25" i="40"/>
  <c r="C25" i="40"/>
  <c r="B25" i="40"/>
  <c r="A25" i="40"/>
  <c r="Q24" i="40"/>
  <c r="O24" i="40"/>
  <c r="L24" i="40"/>
  <c r="K24" i="40"/>
  <c r="J24" i="40"/>
  <c r="I24" i="40"/>
  <c r="H24" i="40"/>
  <c r="G24" i="40"/>
  <c r="F24" i="40"/>
  <c r="E24" i="40"/>
  <c r="D24" i="40"/>
  <c r="C24" i="40"/>
  <c r="B24" i="40"/>
  <c r="A24" i="40"/>
  <c r="Q23" i="40"/>
  <c r="O23" i="40"/>
  <c r="L23" i="40"/>
  <c r="K23" i="40"/>
  <c r="J23" i="40"/>
  <c r="I23" i="40"/>
  <c r="H23" i="40"/>
  <c r="G23" i="40"/>
  <c r="F23" i="40"/>
  <c r="E23" i="40"/>
  <c r="D23" i="40"/>
  <c r="C23" i="40"/>
  <c r="B23" i="40"/>
  <c r="A23" i="40"/>
  <c r="Q22" i="40"/>
  <c r="O22" i="40"/>
  <c r="L22" i="40"/>
  <c r="K22" i="40"/>
  <c r="J22" i="40"/>
  <c r="I22" i="40"/>
  <c r="H22" i="40"/>
  <c r="G22" i="40"/>
  <c r="F22" i="40"/>
  <c r="E22" i="40"/>
  <c r="D22" i="40"/>
  <c r="C22" i="40"/>
  <c r="B22" i="40"/>
  <c r="A22" i="40"/>
  <c r="Q21" i="40"/>
  <c r="O21" i="40"/>
  <c r="L21" i="40"/>
  <c r="K21" i="40"/>
  <c r="J21" i="40"/>
  <c r="I21" i="40"/>
  <c r="H21" i="40"/>
  <c r="G21" i="40"/>
  <c r="F21" i="40"/>
  <c r="E21" i="40"/>
  <c r="D21" i="40"/>
  <c r="C21" i="40"/>
  <c r="B21" i="40"/>
  <c r="A21" i="40"/>
  <c r="Q20" i="40"/>
  <c r="O20" i="40"/>
  <c r="L20" i="40"/>
  <c r="K20" i="40"/>
  <c r="J20" i="40"/>
  <c r="I20" i="40"/>
  <c r="H20" i="40"/>
  <c r="G20" i="40"/>
  <c r="F20" i="40"/>
  <c r="E20" i="40"/>
  <c r="D20" i="40"/>
  <c r="C20" i="40"/>
  <c r="B20" i="40"/>
  <c r="A20" i="40"/>
  <c r="Q19" i="40"/>
  <c r="O19" i="40"/>
  <c r="L19" i="40"/>
  <c r="K19" i="40"/>
  <c r="J19" i="40"/>
  <c r="I19" i="40"/>
  <c r="H19" i="40"/>
  <c r="G19" i="40"/>
  <c r="F19" i="40"/>
  <c r="E19" i="40"/>
  <c r="D19" i="40"/>
  <c r="C19" i="40"/>
  <c r="B19" i="40"/>
  <c r="A19" i="40"/>
  <c r="Q18" i="40"/>
  <c r="O18" i="40"/>
  <c r="L18" i="40"/>
  <c r="K18" i="40"/>
  <c r="J18" i="40"/>
  <c r="I18" i="40"/>
  <c r="H18" i="40"/>
  <c r="G18" i="40"/>
  <c r="F18" i="40"/>
  <c r="E18" i="40"/>
  <c r="D18" i="40"/>
  <c r="C18" i="40"/>
  <c r="B18" i="40"/>
  <c r="A18" i="40"/>
  <c r="Q17" i="40"/>
  <c r="O17" i="40"/>
  <c r="L17" i="40"/>
  <c r="K17" i="40"/>
  <c r="J17" i="40"/>
  <c r="I17" i="40"/>
  <c r="H17" i="40"/>
  <c r="G17" i="40"/>
  <c r="F17" i="40"/>
  <c r="E17" i="40"/>
  <c r="D17" i="40"/>
  <c r="C17" i="40"/>
  <c r="B17" i="40"/>
  <c r="A17" i="40"/>
  <c r="Q16" i="40"/>
  <c r="O16" i="40"/>
  <c r="L16" i="40"/>
  <c r="K16" i="40"/>
  <c r="J16" i="40"/>
  <c r="I16" i="40"/>
  <c r="H16" i="40"/>
  <c r="G16" i="40"/>
  <c r="F16" i="40"/>
  <c r="E16" i="40"/>
  <c r="D16" i="40"/>
  <c r="C16" i="40"/>
  <c r="B16" i="40"/>
  <c r="A16" i="40"/>
  <c r="Q15" i="40"/>
  <c r="O15" i="40"/>
  <c r="L15" i="40"/>
  <c r="K15" i="40"/>
  <c r="J15" i="40"/>
  <c r="I15" i="40"/>
  <c r="H15" i="40"/>
  <c r="G15" i="40"/>
  <c r="F15" i="40"/>
  <c r="E15" i="40"/>
  <c r="D15" i="40"/>
  <c r="C15" i="40"/>
  <c r="B15" i="40"/>
  <c r="A15" i="40"/>
  <c r="Q14" i="40"/>
  <c r="O14" i="40"/>
  <c r="L14" i="40"/>
  <c r="K14" i="40"/>
  <c r="J14" i="40"/>
  <c r="I14" i="40"/>
  <c r="H14" i="40"/>
  <c r="G14" i="40"/>
  <c r="F14" i="40"/>
  <c r="E14" i="40"/>
  <c r="D14" i="40"/>
  <c r="C14" i="40"/>
  <c r="B14" i="40"/>
  <c r="A14" i="40"/>
  <c r="Q13" i="40"/>
  <c r="O13" i="40"/>
  <c r="L13" i="40"/>
  <c r="K13" i="40"/>
  <c r="J13" i="40"/>
  <c r="I13" i="40"/>
  <c r="H13" i="40"/>
  <c r="G13" i="40"/>
  <c r="F13" i="40"/>
  <c r="E13" i="40"/>
  <c r="D13" i="40"/>
  <c r="C13" i="40"/>
  <c r="B13" i="40"/>
  <c r="A13" i="40"/>
  <c r="Q12" i="40"/>
  <c r="O12" i="40"/>
  <c r="L12" i="40"/>
  <c r="K12" i="40"/>
  <c r="J12" i="40"/>
  <c r="I12" i="40"/>
  <c r="H12" i="40"/>
  <c r="G12" i="40"/>
  <c r="F12" i="40"/>
  <c r="E12" i="40"/>
  <c r="D12" i="40"/>
  <c r="C12" i="40"/>
  <c r="B12" i="40"/>
  <c r="A12" i="40"/>
  <c r="Q11" i="40"/>
  <c r="O11" i="40"/>
  <c r="L11" i="40"/>
  <c r="K11" i="40"/>
  <c r="J11" i="40"/>
  <c r="I11" i="40"/>
  <c r="H11" i="40"/>
  <c r="G11" i="40"/>
  <c r="F11" i="40"/>
  <c r="E11" i="40"/>
  <c r="D11" i="40"/>
  <c r="C11" i="40"/>
  <c r="B11" i="40"/>
  <c r="A11" i="40"/>
  <c r="Q10" i="40"/>
  <c r="O10" i="40"/>
  <c r="L10" i="40"/>
  <c r="K10" i="40"/>
  <c r="J10" i="40"/>
  <c r="I10" i="40"/>
  <c r="H10" i="40"/>
  <c r="G10" i="40"/>
  <c r="F10" i="40"/>
  <c r="E10" i="40"/>
  <c r="D10" i="40"/>
  <c r="C10" i="40"/>
  <c r="B10" i="40"/>
  <c r="A10" i="40"/>
  <c r="Q9" i="40"/>
  <c r="O9" i="40"/>
  <c r="L9" i="40"/>
  <c r="K9" i="40"/>
  <c r="J9" i="40"/>
  <c r="I9" i="40"/>
  <c r="H9" i="40"/>
  <c r="G9" i="40"/>
  <c r="F9" i="40"/>
  <c r="E9" i="40"/>
  <c r="D9" i="40"/>
  <c r="C9" i="40"/>
  <c r="B9" i="40"/>
  <c r="A9" i="40"/>
  <c r="Q8" i="40"/>
  <c r="O8" i="40"/>
  <c r="L8" i="40"/>
  <c r="K8" i="40"/>
  <c r="J8" i="40"/>
  <c r="I8" i="40"/>
  <c r="H8" i="40"/>
  <c r="G8" i="40"/>
  <c r="F8" i="40"/>
  <c r="E8" i="40"/>
  <c r="D8" i="40"/>
  <c r="C8" i="40"/>
  <c r="B8" i="40"/>
  <c r="A8" i="40"/>
  <c r="Q7" i="40"/>
  <c r="O7" i="40"/>
  <c r="L7" i="40"/>
  <c r="K7" i="40"/>
  <c r="J7" i="40"/>
  <c r="I7" i="40"/>
  <c r="H7" i="40"/>
  <c r="G7" i="40"/>
  <c r="F7" i="40"/>
  <c r="E7" i="40"/>
  <c r="D7" i="40"/>
  <c r="C7" i="40"/>
  <c r="B7" i="40"/>
  <c r="A7" i="40"/>
  <c r="Q6" i="40"/>
  <c r="O6" i="40"/>
  <c r="L6" i="40"/>
  <c r="K6" i="40"/>
  <c r="I6" i="40"/>
  <c r="H6" i="40"/>
  <c r="G6" i="40"/>
  <c r="F6" i="40"/>
  <c r="E6" i="40"/>
  <c r="D6" i="40"/>
  <c r="C6" i="40"/>
  <c r="B6" i="40"/>
  <c r="A6" i="40"/>
  <c r="Q5" i="40"/>
  <c r="O5" i="40"/>
  <c r="L5" i="40"/>
  <c r="K5" i="40"/>
  <c r="J5" i="40"/>
  <c r="I5" i="40"/>
  <c r="H5" i="40"/>
  <c r="G5" i="40"/>
  <c r="F5" i="40"/>
  <c r="E5" i="40"/>
  <c r="D5" i="40"/>
  <c r="C5" i="40"/>
  <c r="B5" i="40"/>
  <c r="A5" i="40"/>
  <c r="Q4" i="40"/>
  <c r="O4" i="40"/>
  <c r="L4" i="40"/>
  <c r="K4" i="40"/>
  <c r="J4" i="40"/>
  <c r="I4" i="40"/>
  <c r="H4" i="40"/>
  <c r="G4" i="40"/>
  <c r="F4" i="40"/>
  <c r="E4" i="40"/>
  <c r="D4" i="40"/>
  <c r="C4" i="40"/>
  <c r="B4" i="40"/>
  <c r="A4" i="40"/>
  <c r="Q3" i="40"/>
  <c r="O3" i="40"/>
  <c r="L3" i="40"/>
  <c r="K3" i="40"/>
  <c r="J3" i="40"/>
  <c r="I3" i="40"/>
  <c r="H3" i="40"/>
  <c r="G3" i="40"/>
  <c r="F3" i="40"/>
  <c r="E3" i="40"/>
  <c r="D3" i="40"/>
  <c r="C3" i="40"/>
  <c r="B3" i="40"/>
  <c r="A3" i="40"/>
  <c r="Q2" i="40"/>
  <c r="O2" i="40"/>
  <c r="L2" i="40"/>
  <c r="K2" i="40"/>
  <c r="J2" i="40"/>
  <c r="I2" i="40"/>
  <c r="H2" i="40"/>
  <c r="G2" i="40"/>
  <c r="F2" i="40"/>
  <c r="E2" i="40"/>
  <c r="D2" i="40"/>
  <c r="C2" i="40"/>
  <c r="B2" i="40"/>
  <c r="A2" i="40"/>
  <c r="Q1" i="40"/>
  <c r="P1" i="40"/>
  <c r="O1" i="40"/>
  <c r="M1" i="40"/>
  <c r="L1" i="40"/>
  <c r="K1" i="40"/>
  <c r="E1" i="40"/>
  <c r="D1" i="40"/>
  <c r="C1" i="40"/>
  <c r="B1" i="40"/>
  <c r="E58" i="40"/>
  <c r="E59" i="40"/>
  <c r="E60" i="40"/>
  <c r="E61" i="40"/>
  <c r="E62" i="40"/>
  <c r="E63" i="40"/>
  <c r="E64" i="40"/>
  <c r="E65" i="40"/>
  <c r="E66" i="40"/>
  <c r="E67" i="40"/>
  <c r="E68" i="40"/>
  <c r="E69" i="40"/>
  <c r="E70" i="40"/>
  <c r="E71" i="40"/>
  <c r="E72" i="40"/>
  <c r="E73" i="40"/>
  <c r="E74" i="40"/>
  <c r="E75" i="40"/>
  <c r="E76" i="40"/>
  <c r="E77" i="40"/>
  <c r="E78" i="40"/>
  <c r="E79" i="40"/>
  <c r="E80" i="40"/>
  <c r="E81" i="40"/>
  <c r="E82" i="40"/>
  <c r="E83" i="40"/>
  <c r="E84" i="40"/>
  <c r="E85" i="40"/>
  <c r="E86" i="40"/>
  <c r="E87" i="40"/>
  <c r="E88" i="40"/>
  <c r="E89" i="40"/>
  <c r="E90" i="40"/>
  <c r="E91" i="40"/>
  <c r="E92" i="40"/>
  <c r="E93" i="40"/>
  <c r="E94" i="40"/>
  <c r="E95" i="40"/>
  <c r="E96" i="40"/>
  <c r="E97" i="40"/>
  <c r="E98" i="40"/>
  <c r="E99" i="40"/>
  <c r="E100" i="40"/>
  <c r="E101" i="40"/>
  <c r="E102" i="40"/>
  <c r="E103" i="40"/>
  <c r="E104" i="40"/>
  <c r="E105" i="40"/>
  <c r="E106" i="40"/>
  <c r="E107" i="40"/>
  <c r="E108" i="40"/>
  <c r="E109" i="40"/>
  <c r="E110" i="40"/>
  <c r="E111" i="40"/>
  <c r="E57" i="40"/>
  <c r="C61" i="43"/>
  <c r="C61" i="44" s="1"/>
  <c r="G61" i="44" s="1"/>
  <c r="C62" i="43"/>
  <c r="C62" i="44" s="1"/>
  <c r="C62" i="45" s="1"/>
  <c r="F169" i="40" s="1"/>
  <c r="C63" i="43"/>
  <c r="G63" i="43" s="1"/>
  <c r="C65" i="43"/>
  <c r="G65" i="43" s="1"/>
  <c r="J65" i="43" s="1"/>
  <c r="M62" i="40" s="1"/>
  <c r="D27" i="51"/>
  <c r="D26" i="51"/>
  <c r="D3" i="51"/>
  <c r="A3" i="51"/>
  <c r="D25" i="51"/>
  <c r="B149" i="48"/>
  <c r="B147" i="48"/>
  <c r="C139" i="48"/>
  <c r="C137" i="48"/>
  <c r="C135" i="48"/>
  <c r="C133" i="48"/>
  <c r="C123" i="48"/>
  <c r="C121" i="48"/>
  <c r="C119" i="48"/>
  <c r="C117" i="48"/>
  <c r="B84" i="48"/>
  <c r="B82" i="48"/>
  <c r="B108" i="48" s="1"/>
  <c r="C73" i="48"/>
  <c r="C71" i="48"/>
  <c r="C69" i="48"/>
  <c r="C67" i="48"/>
  <c r="C57" i="48"/>
  <c r="C55" i="48"/>
  <c r="C53" i="48"/>
  <c r="C51" i="48"/>
  <c r="B40" i="48"/>
  <c r="B38" i="48"/>
  <c r="C29" i="48"/>
  <c r="C27" i="48"/>
  <c r="C25" i="48"/>
  <c r="C23" i="48"/>
  <c r="C13" i="48"/>
  <c r="C11" i="48"/>
  <c r="C9" i="48"/>
  <c r="C7" i="48"/>
  <c r="B149" i="47"/>
  <c r="B147" i="47"/>
  <c r="C139" i="47"/>
  <c r="C137" i="47"/>
  <c r="C135" i="47"/>
  <c r="C133" i="47"/>
  <c r="C123" i="47"/>
  <c r="C121" i="47"/>
  <c r="C119" i="47"/>
  <c r="C117" i="47"/>
  <c r="B84" i="47"/>
  <c r="B82" i="47"/>
  <c r="C73" i="47"/>
  <c r="C71" i="47"/>
  <c r="C69" i="47"/>
  <c r="C67" i="47"/>
  <c r="C57" i="47"/>
  <c r="C55" i="47"/>
  <c r="C53" i="47"/>
  <c r="C51" i="47"/>
  <c r="B40" i="47"/>
  <c r="B38" i="47"/>
  <c r="C29" i="47"/>
  <c r="C27" i="47"/>
  <c r="C25" i="47"/>
  <c r="C23" i="47"/>
  <c r="C13" i="47"/>
  <c r="C11" i="47"/>
  <c r="C9" i="47"/>
  <c r="C7" i="47"/>
  <c r="B149" i="46"/>
  <c r="B147" i="46"/>
  <c r="C139" i="46"/>
  <c r="C137" i="46"/>
  <c r="C135" i="46"/>
  <c r="C133" i="46"/>
  <c r="B84" i="46"/>
  <c r="B82" i="46"/>
  <c r="B108" i="46" s="1"/>
  <c r="I110" i="34" s="1"/>
  <c r="C73" i="46"/>
  <c r="C71" i="46"/>
  <c r="C69" i="46"/>
  <c r="C67" i="46"/>
  <c r="B40" i="46"/>
  <c r="B38" i="46"/>
  <c r="C29" i="46"/>
  <c r="C27" i="46"/>
  <c r="C25" i="46"/>
  <c r="C23" i="46"/>
  <c r="M141" i="45"/>
  <c r="I13" i="42" s="1"/>
  <c r="D141" i="45"/>
  <c r="E13" i="42" s="1"/>
  <c r="L132" i="45"/>
  <c r="H132" i="45"/>
  <c r="G132" i="45"/>
  <c r="M132" i="45" s="1"/>
  <c r="M131" i="45"/>
  <c r="P221" i="40" s="1"/>
  <c r="J131" i="45"/>
  <c r="M221" i="40" s="1"/>
  <c r="M130" i="45"/>
  <c r="P220" i="40" s="1"/>
  <c r="J130" i="45"/>
  <c r="M220" i="40" s="1"/>
  <c r="M129" i="45"/>
  <c r="P219" i="40" s="1"/>
  <c r="J129" i="45"/>
  <c r="M219" i="40" s="1"/>
  <c r="M128" i="45"/>
  <c r="P218" i="40" s="1"/>
  <c r="J128" i="45"/>
  <c r="M218" i="40" s="1"/>
  <c r="M127" i="45"/>
  <c r="P217" i="40" s="1"/>
  <c r="J127" i="45"/>
  <c r="M217" i="40" s="1"/>
  <c r="M126" i="45"/>
  <c r="P216" i="40" s="1"/>
  <c r="J126" i="45"/>
  <c r="M216" i="40" s="1"/>
  <c r="M125" i="45"/>
  <c r="P215" i="40" s="1"/>
  <c r="J125" i="45"/>
  <c r="M215" i="40" s="1"/>
  <c r="M124" i="45"/>
  <c r="P214" i="40" s="1"/>
  <c r="J124" i="45"/>
  <c r="M214" i="40" s="1"/>
  <c r="M123" i="45"/>
  <c r="P213" i="40" s="1"/>
  <c r="J123" i="45"/>
  <c r="M213" i="40" s="1"/>
  <c r="M122" i="45"/>
  <c r="P212" i="40" s="1"/>
  <c r="J122" i="45"/>
  <c r="M212" i="40" s="1"/>
  <c r="M121" i="45"/>
  <c r="P211" i="40" s="1"/>
  <c r="J121" i="45"/>
  <c r="M211" i="40" s="1"/>
  <c r="M120" i="45"/>
  <c r="P210" i="40" s="1"/>
  <c r="J120" i="45"/>
  <c r="M210" i="40" s="1"/>
  <c r="M119" i="45"/>
  <c r="P209" i="40" s="1"/>
  <c r="J119" i="45"/>
  <c r="M209" i="40" s="1"/>
  <c r="M118" i="45"/>
  <c r="P208" i="40" s="1"/>
  <c r="J118" i="45"/>
  <c r="M208" i="40" s="1"/>
  <c r="M117" i="45"/>
  <c r="P207" i="40" s="1"/>
  <c r="J117" i="45"/>
  <c r="M207" i="40" s="1"/>
  <c r="L111" i="45" a="1"/>
  <c r="L111" i="45" s="1"/>
  <c r="L168" i="45" s="1"/>
  <c r="H111" i="45" a="1"/>
  <c r="H111" i="45" s="1"/>
  <c r="J168" i="45" s="1"/>
  <c r="G111" i="45" a="1"/>
  <c r="G111" i="45" s="1"/>
  <c r="L110" i="45" a="1"/>
  <c r="L110" i="45" s="1"/>
  <c r="F168" i="45" s="1"/>
  <c r="H110" i="45" a="1"/>
  <c r="H110" i="45" s="1"/>
  <c r="D168" i="45" s="1"/>
  <c r="G110" i="45" a="1"/>
  <c r="G110" i="45" s="1"/>
  <c r="L109" i="45" a="1"/>
  <c r="L109" i="45" s="1"/>
  <c r="H109" i="45" a="1"/>
  <c r="H109" i="45" s="1"/>
  <c r="G109" i="45" a="1"/>
  <c r="G109" i="45" s="1"/>
  <c r="M108" i="45"/>
  <c r="P206" i="40" s="1"/>
  <c r="J108" i="45"/>
  <c r="M206" i="40" s="1"/>
  <c r="M107" i="45"/>
  <c r="P205" i="40" s="1"/>
  <c r="J107" i="45"/>
  <c r="M205" i="40" s="1"/>
  <c r="M106" i="45"/>
  <c r="P204" i="40" s="1"/>
  <c r="J106" i="45"/>
  <c r="M204" i="40" s="1"/>
  <c r="M105" i="45"/>
  <c r="P203" i="40" s="1"/>
  <c r="J105" i="45"/>
  <c r="M203" i="40" s="1"/>
  <c r="M104" i="45"/>
  <c r="P202" i="40" s="1"/>
  <c r="J104" i="45"/>
  <c r="M202" i="40" s="1"/>
  <c r="M103" i="45"/>
  <c r="P201" i="40" s="1"/>
  <c r="J103" i="45"/>
  <c r="M201" i="40" s="1"/>
  <c r="M102" i="45"/>
  <c r="P200" i="40" s="1"/>
  <c r="J102" i="45"/>
  <c r="M200" i="40" s="1"/>
  <c r="M101" i="45"/>
  <c r="P199" i="40" s="1"/>
  <c r="J101" i="45"/>
  <c r="M199" i="40" s="1"/>
  <c r="M100" i="45"/>
  <c r="P198" i="40" s="1"/>
  <c r="J100" i="45"/>
  <c r="M198" i="40" s="1"/>
  <c r="M99" i="45"/>
  <c r="P197" i="40" s="1"/>
  <c r="J99" i="45"/>
  <c r="M197" i="40" s="1"/>
  <c r="M98" i="45"/>
  <c r="P196" i="40" s="1"/>
  <c r="J98" i="45"/>
  <c r="M196" i="40" s="1"/>
  <c r="M97" i="45"/>
  <c r="P195" i="40" s="1"/>
  <c r="J97" i="45"/>
  <c r="M195" i="40" s="1"/>
  <c r="M96" i="45"/>
  <c r="P194" i="40" s="1"/>
  <c r="J96" i="45"/>
  <c r="M194" i="40" s="1"/>
  <c r="M95" i="45"/>
  <c r="P193" i="40" s="1"/>
  <c r="J95" i="45"/>
  <c r="M193" i="40" s="1"/>
  <c r="M94" i="45"/>
  <c r="P192" i="40" s="1"/>
  <c r="J94" i="45"/>
  <c r="M192" i="40" s="1"/>
  <c r="M93" i="45"/>
  <c r="P191" i="40" s="1"/>
  <c r="J93" i="45"/>
  <c r="M191" i="40" s="1"/>
  <c r="M92" i="45"/>
  <c r="P190" i="40"/>
  <c r="J92" i="45"/>
  <c r="M190" i="40" s="1"/>
  <c r="M91" i="45"/>
  <c r="P189" i="40" s="1"/>
  <c r="J91" i="45"/>
  <c r="M189" i="40" s="1"/>
  <c r="M90" i="45"/>
  <c r="P188" i="40" s="1"/>
  <c r="J90" i="45"/>
  <c r="M188" i="40" s="1"/>
  <c r="M89" i="45"/>
  <c r="P187" i="40" s="1"/>
  <c r="J89" i="45"/>
  <c r="M187" i="40" s="1"/>
  <c r="M88" i="45"/>
  <c r="P186" i="40" s="1"/>
  <c r="J88" i="45"/>
  <c r="M186" i="40" s="1"/>
  <c r="M87" i="45"/>
  <c r="P185" i="40" s="1"/>
  <c r="J87" i="45"/>
  <c r="M185" i="40" s="1"/>
  <c r="M86" i="45"/>
  <c r="P184" i="40" s="1"/>
  <c r="J86" i="45"/>
  <c r="M184" i="40" s="1"/>
  <c r="M85" i="45"/>
  <c r="P183" i="40" s="1"/>
  <c r="J85" i="45"/>
  <c r="M183" i="40" s="1"/>
  <c r="M84" i="45"/>
  <c r="P182" i="40" s="1"/>
  <c r="J84" i="45"/>
  <c r="M182" i="40" s="1"/>
  <c r="M83" i="45"/>
  <c r="P181" i="40" s="1"/>
  <c r="J83" i="45"/>
  <c r="M181" i="40" s="1"/>
  <c r="M82" i="45"/>
  <c r="P180" i="40" s="1"/>
  <c r="J82" i="45"/>
  <c r="M180" i="40" s="1"/>
  <c r="M81" i="45"/>
  <c r="P179" i="40" s="1"/>
  <c r="J81" i="45"/>
  <c r="M179" i="40" s="1"/>
  <c r="M80" i="45"/>
  <c r="P178" i="40" s="1"/>
  <c r="J80" i="45"/>
  <c r="M178" i="40" s="1"/>
  <c r="M79" i="45"/>
  <c r="P177" i="40" s="1"/>
  <c r="J79" i="45"/>
  <c r="M177" i="40" s="1"/>
  <c r="G53" i="45"/>
  <c r="M141" i="44"/>
  <c r="H13" i="42" s="1"/>
  <c r="D141" i="44"/>
  <c r="D13" i="42" s="1"/>
  <c r="L132" i="44"/>
  <c r="H132" i="44"/>
  <c r="G132" i="44"/>
  <c r="M131" i="44"/>
  <c r="P166" i="40" s="1"/>
  <c r="J131" i="44"/>
  <c r="M166" i="40" s="1"/>
  <c r="M130" i="44"/>
  <c r="P165" i="40" s="1"/>
  <c r="J130" i="44"/>
  <c r="M165" i="40" s="1"/>
  <c r="M129" i="44"/>
  <c r="P164" i="40" s="1"/>
  <c r="J129" i="44"/>
  <c r="M164" i="40" s="1"/>
  <c r="M128" i="44"/>
  <c r="P163" i="40" s="1"/>
  <c r="J128" i="44"/>
  <c r="M163" i="40" s="1"/>
  <c r="M127" i="44"/>
  <c r="P162" i="40" s="1"/>
  <c r="J127" i="44"/>
  <c r="M162" i="40" s="1"/>
  <c r="M126" i="44"/>
  <c r="P161" i="40" s="1"/>
  <c r="J126" i="44"/>
  <c r="M161" i="40" s="1"/>
  <c r="M125" i="44"/>
  <c r="P160" i="40" s="1"/>
  <c r="J125" i="44"/>
  <c r="M160" i="40" s="1"/>
  <c r="M124" i="44"/>
  <c r="P159" i="40" s="1"/>
  <c r="J124" i="44"/>
  <c r="M159" i="40" s="1"/>
  <c r="M123" i="44"/>
  <c r="P158" i="40" s="1"/>
  <c r="J123" i="44"/>
  <c r="M158" i="40" s="1"/>
  <c r="M122" i="44"/>
  <c r="P157" i="40" s="1"/>
  <c r="J122" i="44"/>
  <c r="M157" i="40" s="1"/>
  <c r="M121" i="44"/>
  <c r="P156" i="40" s="1"/>
  <c r="J121" i="44"/>
  <c r="M156" i="40" s="1"/>
  <c r="M120" i="44"/>
  <c r="P155" i="40" s="1"/>
  <c r="J120" i="44"/>
  <c r="M155" i="40" s="1"/>
  <c r="M119" i="44"/>
  <c r="P154" i="40" s="1"/>
  <c r="J119" i="44"/>
  <c r="M154" i="40" s="1"/>
  <c r="M118" i="44"/>
  <c r="P153" i="40" s="1"/>
  <c r="J118" i="44"/>
  <c r="M153" i="40" s="1"/>
  <c r="M117" i="44"/>
  <c r="P152" i="40" s="1"/>
  <c r="J117" i="44"/>
  <c r="M152" i="40" s="1"/>
  <c r="L111" i="44" a="1"/>
  <c r="L111" i="44" s="1"/>
  <c r="L168" i="44" s="1"/>
  <c r="H111" i="44" a="1"/>
  <c r="H111" i="44" s="1"/>
  <c r="J168" i="44" s="1"/>
  <c r="G111" i="44" a="1"/>
  <c r="G111" i="44" s="1"/>
  <c r="L110" i="44" a="1"/>
  <c r="L110" i="44" s="1"/>
  <c r="F168" i="44" s="1"/>
  <c r="H110" i="44" a="1"/>
  <c r="H110" i="44" s="1"/>
  <c r="D168" i="44" s="1"/>
  <c r="G110" i="44" a="1"/>
  <c r="G110" i="44" s="1"/>
  <c r="L109" i="44" a="1"/>
  <c r="L109" i="44" s="1"/>
  <c r="H109" i="44" a="1"/>
  <c r="H109" i="44" s="1"/>
  <c r="G109" i="44" a="1"/>
  <c r="G109" i="44" s="1"/>
  <c r="M108" i="44"/>
  <c r="P151" i="40" s="1"/>
  <c r="J108" i="44"/>
  <c r="M151" i="40" s="1"/>
  <c r="M107" i="44"/>
  <c r="P150" i="40" s="1"/>
  <c r="J107" i="44"/>
  <c r="M150" i="40" s="1"/>
  <c r="M106" i="44"/>
  <c r="P149" i="40" s="1"/>
  <c r="J106" i="44"/>
  <c r="M149" i="40" s="1"/>
  <c r="M105" i="44"/>
  <c r="P148" i="40" s="1"/>
  <c r="J105" i="44"/>
  <c r="M148" i="40" s="1"/>
  <c r="M104" i="44"/>
  <c r="P147" i="40" s="1"/>
  <c r="J104" i="44"/>
  <c r="M147" i="40" s="1"/>
  <c r="M103" i="44"/>
  <c r="P146" i="40" s="1"/>
  <c r="J103" i="44"/>
  <c r="M146" i="40" s="1"/>
  <c r="M102" i="44"/>
  <c r="P145" i="40" s="1"/>
  <c r="J102" i="44"/>
  <c r="M145" i="40" s="1"/>
  <c r="M101" i="44"/>
  <c r="P144" i="40" s="1"/>
  <c r="J101" i="44"/>
  <c r="M144" i="40" s="1"/>
  <c r="M100" i="44"/>
  <c r="P143" i="40" s="1"/>
  <c r="J100" i="44"/>
  <c r="M143" i="40" s="1"/>
  <c r="M99" i="44"/>
  <c r="P142" i="40" s="1"/>
  <c r="J99" i="44"/>
  <c r="M142" i="40" s="1"/>
  <c r="M98" i="44"/>
  <c r="P141" i="40" s="1"/>
  <c r="J98" i="44"/>
  <c r="M141" i="40" s="1"/>
  <c r="M97" i="44"/>
  <c r="P140" i="40" s="1"/>
  <c r="J97" i="44"/>
  <c r="M140" i="40" s="1"/>
  <c r="M96" i="44"/>
  <c r="P139" i="40" s="1"/>
  <c r="J96" i="44"/>
  <c r="M139" i="40" s="1"/>
  <c r="M95" i="44"/>
  <c r="P138" i="40" s="1"/>
  <c r="J95" i="44"/>
  <c r="M138" i="40" s="1"/>
  <c r="M94" i="44"/>
  <c r="P137" i="40" s="1"/>
  <c r="J94" i="44"/>
  <c r="M137" i="40" s="1"/>
  <c r="M93" i="44"/>
  <c r="P136" i="40" s="1"/>
  <c r="J93" i="44"/>
  <c r="M136" i="40" s="1"/>
  <c r="M92" i="44"/>
  <c r="P135" i="40" s="1"/>
  <c r="J92" i="44"/>
  <c r="M135" i="40" s="1"/>
  <c r="M91" i="44"/>
  <c r="P134" i="40" s="1"/>
  <c r="J91" i="44"/>
  <c r="M134" i="40" s="1"/>
  <c r="M90" i="44"/>
  <c r="P133" i="40" s="1"/>
  <c r="J90" i="44"/>
  <c r="M133" i="40" s="1"/>
  <c r="M89" i="44"/>
  <c r="P132" i="40" s="1"/>
  <c r="J89" i="44"/>
  <c r="M132" i="40" s="1"/>
  <c r="M88" i="44"/>
  <c r="P131" i="40" s="1"/>
  <c r="J88" i="44"/>
  <c r="M131" i="40" s="1"/>
  <c r="M87" i="44"/>
  <c r="P130" i="40" s="1"/>
  <c r="J87" i="44"/>
  <c r="M130" i="40" s="1"/>
  <c r="M86" i="44"/>
  <c r="P129" i="40" s="1"/>
  <c r="J86" i="44"/>
  <c r="M129" i="40" s="1"/>
  <c r="M85" i="44"/>
  <c r="P128" i="40" s="1"/>
  <c r="J85" i="44"/>
  <c r="M128" i="40" s="1"/>
  <c r="M84" i="44"/>
  <c r="P127" i="40" s="1"/>
  <c r="J84" i="44"/>
  <c r="M127" i="40" s="1"/>
  <c r="M83" i="44"/>
  <c r="P126" i="40" s="1"/>
  <c r="J83" i="44"/>
  <c r="M126" i="40" s="1"/>
  <c r="M82" i="44"/>
  <c r="P125" i="40" s="1"/>
  <c r="J82" i="44"/>
  <c r="M125" i="40" s="1"/>
  <c r="M81" i="44"/>
  <c r="P124" i="40" s="1"/>
  <c r="J81" i="44"/>
  <c r="M124" i="40" s="1"/>
  <c r="M80" i="44"/>
  <c r="P123" i="40" s="1"/>
  <c r="J80" i="44"/>
  <c r="M123" i="40" s="1"/>
  <c r="M79" i="44"/>
  <c r="P122" i="40" s="1"/>
  <c r="J79" i="44"/>
  <c r="M122" i="40" s="1"/>
  <c r="G53" i="44"/>
  <c r="M141" i="43"/>
  <c r="G13" i="42" s="1"/>
  <c r="D141" i="43"/>
  <c r="C13" i="42" s="1"/>
  <c r="H111" i="43" a="1"/>
  <c r="H111" i="43" s="1"/>
  <c r="J168" i="43" s="1"/>
  <c r="F61" i="43"/>
  <c r="F61" i="44" s="1"/>
  <c r="F62" i="43"/>
  <c r="F62" i="44" s="1"/>
  <c r="F63" i="43"/>
  <c r="I60" i="40" s="1"/>
  <c r="F65" i="43"/>
  <c r="F65" i="44" s="1"/>
  <c r="F65" i="45" s="1"/>
  <c r="I172" i="40" s="1"/>
  <c r="F66" i="43"/>
  <c r="F66" i="44" s="1"/>
  <c r="F66" i="45" s="1"/>
  <c r="I173" i="40" s="1"/>
  <c r="F67" i="43"/>
  <c r="F68" i="43"/>
  <c r="F69" i="43"/>
  <c r="I66" i="40" s="1"/>
  <c r="F60" i="43"/>
  <c r="F60" i="44" s="1"/>
  <c r="I112" i="40" s="1"/>
  <c r="E61" i="43"/>
  <c r="E61" i="44" s="1"/>
  <c r="E61" i="45" s="1"/>
  <c r="H168" i="40" s="1"/>
  <c r="E62" i="43"/>
  <c r="E62" i="44" s="1"/>
  <c r="H114" i="40" s="1"/>
  <c r="E63" i="43"/>
  <c r="E64" i="45"/>
  <c r="H171" i="40" s="1"/>
  <c r="E65" i="43"/>
  <c r="E65" i="44" s="1"/>
  <c r="E66" i="43"/>
  <c r="E66" i="44" s="1"/>
  <c r="H118" i="40" s="1"/>
  <c r="E67" i="43"/>
  <c r="E67" i="44" s="1"/>
  <c r="E68" i="43"/>
  <c r="H65" i="40" s="1"/>
  <c r="E69" i="43"/>
  <c r="H66" i="40" s="1"/>
  <c r="E60" i="43"/>
  <c r="H57" i="40" s="1"/>
  <c r="D61" i="43"/>
  <c r="D61" i="44" s="1"/>
  <c r="D62" i="43"/>
  <c r="G59" i="40" s="1"/>
  <c r="D63" i="43"/>
  <c r="G61" i="40"/>
  <c r="D65" i="43"/>
  <c r="D66" i="43"/>
  <c r="D66" i="44" s="1"/>
  <c r="D67" i="43"/>
  <c r="G64" i="40" s="1"/>
  <c r="D68" i="43"/>
  <c r="D68" i="44" s="1"/>
  <c r="G120" i="40" s="1"/>
  <c r="D69" i="43"/>
  <c r="D60" i="43"/>
  <c r="D60" i="44" s="1"/>
  <c r="G112" i="40" s="1"/>
  <c r="C66" i="43"/>
  <c r="C66" i="44" s="1"/>
  <c r="F118" i="40" s="1"/>
  <c r="C67" i="43"/>
  <c r="F64" i="40" s="1"/>
  <c r="C68" i="43"/>
  <c r="G68" i="43" s="1"/>
  <c r="M68" i="43" s="1"/>
  <c r="P65" i="40" s="1"/>
  <c r="C69" i="43"/>
  <c r="F66" i="40" s="1"/>
  <c r="C60" i="43"/>
  <c r="F57" i="40" s="1"/>
  <c r="E48" i="43"/>
  <c r="E48" i="44" s="1"/>
  <c r="E48" i="45" s="1"/>
  <c r="E49" i="44"/>
  <c r="E49" i="45" s="1"/>
  <c r="E50" i="43"/>
  <c r="E51" i="43"/>
  <c r="E51" i="44" s="1"/>
  <c r="E51" i="45" s="1"/>
  <c r="E52" i="43"/>
  <c r="E52" i="44" s="1"/>
  <c r="E52" i="45" s="1"/>
  <c r="E47" i="43"/>
  <c r="E47" i="44" s="1"/>
  <c r="E47" i="45" s="1"/>
  <c r="D48" i="43"/>
  <c r="D49" i="44"/>
  <c r="D49" i="45" s="1"/>
  <c r="D50" i="43"/>
  <c r="D50" i="44" s="1"/>
  <c r="D50" i="45" s="1"/>
  <c r="D51" i="43"/>
  <c r="D51" i="44" s="1"/>
  <c r="D51" i="45" s="1"/>
  <c r="D52" i="43"/>
  <c r="D52" i="44" s="1"/>
  <c r="D52" i="45" s="1"/>
  <c r="D47" i="43"/>
  <c r="D47" i="44" s="1"/>
  <c r="D47" i="45" s="1"/>
  <c r="C48" i="43"/>
  <c r="C48" i="44" s="1"/>
  <c r="C48" i="45" s="1"/>
  <c r="C49" i="44"/>
  <c r="C49" i="45" s="1"/>
  <c r="C50" i="43"/>
  <c r="C50" i="44" s="1"/>
  <c r="C50" i="45" s="1"/>
  <c r="C51" i="43"/>
  <c r="C51" i="44" s="1"/>
  <c r="C51" i="45" s="1"/>
  <c r="C52" i="43"/>
  <c r="C52" i="44" s="1"/>
  <c r="C52" i="45" s="1"/>
  <c r="C47" i="43"/>
  <c r="C47" i="44" s="1"/>
  <c r="C47" i="45" s="1"/>
  <c r="I27" i="43"/>
  <c r="I27" i="44" s="1"/>
  <c r="I27" i="45" s="1"/>
  <c r="I25" i="43"/>
  <c r="I25" i="44" s="1"/>
  <c r="I25" i="45" s="1"/>
  <c r="I18" i="43"/>
  <c r="I18" i="44" s="1"/>
  <c r="I18" i="45" s="1"/>
  <c r="C3" i="42"/>
  <c r="G3" i="42" s="1"/>
  <c r="C4" i="42"/>
  <c r="G4" i="42" s="1"/>
  <c r="D65" i="40"/>
  <c r="B60" i="40"/>
  <c r="L132" i="43"/>
  <c r="H132" i="43"/>
  <c r="G132" i="43"/>
  <c r="M131" i="43"/>
  <c r="P111" i="40" s="1"/>
  <c r="J131" i="43"/>
  <c r="M111" i="40" s="1"/>
  <c r="M130" i="43"/>
  <c r="P110" i="40" s="1"/>
  <c r="J130" i="43"/>
  <c r="M110" i="40" s="1"/>
  <c r="M129" i="43"/>
  <c r="P109" i="40" s="1"/>
  <c r="J129" i="43"/>
  <c r="M109" i="40" s="1"/>
  <c r="M128" i="43"/>
  <c r="P108" i="40" s="1"/>
  <c r="J128" i="43"/>
  <c r="M108" i="40" s="1"/>
  <c r="M127" i="43"/>
  <c r="P107" i="40" s="1"/>
  <c r="J127" i="43"/>
  <c r="M107" i="40" s="1"/>
  <c r="M126" i="43"/>
  <c r="P106" i="40" s="1"/>
  <c r="J126" i="43"/>
  <c r="M106" i="40" s="1"/>
  <c r="M125" i="43"/>
  <c r="P105" i="40" s="1"/>
  <c r="J125" i="43"/>
  <c r="M105" i="40" s="1"/>
  <c r="M124" i="43"/>
  <c r="P104" i="40" s="1"/>
  <c r="J124" i="43"/>
  <c r="M104" i="40" s="1"/>
  <c r="M123" i="43"/>
  <c r="P103" i="40" s="1"/>
  <c r="J123" i="43"/>
  <c r="M103" i="40" s="1"/>
  <c r="M122" i="43"/>
  <c r="P102" i="40" s="1"/>
  <c r="J122" i="43"/>
  <c r="M102" i="40" s="1"/>
  <c r="M121" i="43"/>
  <c r="P101" i="40" s="1"/>
  <c r="J121" i="43"/>
  <c r="M101" i="40" s="1"/>
  <c r="M120" i="43"/>
  <c r="P100" i="40" s="1"/>
  <c r="J120" i="43"/>
  <c r="M100" i="40" s="1"/>
  <c r="M119" i="43"/>
  <c r="P99" i="40" s="1"/>
  <c r="J119" i="43"/>
  <c r="M99" i="40" s="1"/>
  <c r="M118" i="43"/>
  <c r="P98" i="40" s="1"/>
  <c r="J118" i="43"/>
  <c r="M98" i="40" s="1"/>
  <c r="M117" i="43"/>
  <c r="P97" i="40" s="1"/>
  <c r="J117" i="43"/>
  <c r="M97" i="40" s="1"/>
  <c r="L111" i="43" a="1"/>
  <c r="L111" i="43" s="1"/>
  <c r="L168" i="43" s="1"/>
  <c r="L110" i="43" a="1"/>
  <c r="L110" i="43" s="1"/>
  <c r="F168" i="43" s="1"/>
  <c r="H109" i="43" a="1"/>
  <c r="H109" i="43" s="1"/>
  <c r="G109" i="43" a="1"/>
  <c r="G109" i="43" s="1"/>
  <c r="M108" i="43"/>
  <c r="P96" i="40" s="1"/>
  <c r="J108" i="43"/>
  <c r="M96" i="40" s="1"/>
  <c r="M107" i="43"/>
  <c r="P95" i="40" s="1"/>
  <c r="J107" i="43"/>
  <c r="M95" i="40" s="1"/>
  <c r="M106" i="43"/>
  <c r="P94" i="40" s="1"/>
  <c r="J106" i="43"/>
  <c r="M94" i="40" s="1"/>
  <c r="M105" i="43"/>
  <c r="P93" i="40" s="1"/>
  <c r="J105" i="43"/>
  <c r="M93" i="40" s="1"/>
  <c r="M104" i="43"/>
  <c r="P92" i="40" s="1"/>
  <c r="J104" i="43"/>
  <c r="M92" i="40" s="1"/>
  <c r="M103" i="43"/>
  <c r="P91" i="40" s="1"/>
  <c r="J103" i="43"/>
  <c r="M91" i="40" s="1"/>
  <c r="M102" i="43"/>
  <c r="P90" i="40" s="1"/>
  <c r="J102" i="43"/>
  <c r="M90" i="40" s="1"/>
  <c r="M101" i="43"/>
  <c r="P89" i="40" s="1"/>
  <c r="J101" i="43"/>
  <c r="M89" i="40" s="1"/>
  <c r="M100" i="43"/>
  <c r="P88" i="40" s="1"/>
  <c r="J100" i="43"/>
  <c r="M88" i="40" s="1"/>
  <c r="M99" i="43"/>
  <c r="P87" i="40" s="1"/>
  <c r="J99" i="43"/>
  <c r="M87" i="40" s="1"/>
  <c r="M98" i="43"/>
  <c r="P86" i="40" s="1"/>
  <c r="J98" i="43"/>
  <c r="M86" i="40" s="1"/>
  <c r="M97" i="43"/>
  <c r="P85" i="40" s="1"/>
  <c r="J97" i="43"/>
  <c r="M85" i="40" s="1"/>
  <c r="M96" i="43"/>
  <c r="P84" i="40" s="1"/>
  <c r="J96" i="43"/>
  <c r="M84" i="40" s="1"/>
  <c r="M95" i="43"/>
  <c r="P83" i="40" s="1"/>
  <c r="J95" i="43"/>
  <c r="M83" i="40" s="1"/>
  <c r="M94" i="43"/>
  <c r="P82" i="40" s="1"/>
  <c r="J94" i="43"/>
  <c r="M82" i="40" s="1"/>
  <c r="M93" i="43"/>
  <c r="P81" i="40" s="1"/>
  <c r="J93" i="43"/>
  <c r="M81" i="40" s="1"/>
  <c r="M92" i="43"/>
  <c r="P80" i="40" s="1"/>
  <c r="J92" i="43"/>
  <c r="M80" i="40" s="1"/>
  <c r="M91" i="43"/>
  <c r="P79" i="40" s="1"/>
  <c r="J91" i="43"/>
  <c r="M79" i="40" s="1"/>
  <c r="M90" i="43"/>
  <c r="P78" i="40" s="1"/>
  <c r="J90" i="43"/>
  <c r="M78" i="40" s="1"/>
  <c r="M89" i="43"/>
  <c r="P77" i="40" s="1"/>
  <c r="J89" i="43"/>
  <c r="M77" i="40" s="1"/>
  <c r="M88" i="43"/>
  <c r="P76" i="40" s="1"/>
  <c r="J88" i="43"/>
  <c r="M76" i="40" s="1"/>
  <c r="M87" i="43"/>
  <c r="P75" i="40" s="1"/>
  <c r="J87" i="43"/>
  <c r="M75" i="40" s="1"/>
  <c r="M86" i="43"/>
  <c r="P74" i="40" s="1"/>
  <c r="J86" i="43"/>
  <c r="M74" i="40" s="1"/>
  <c r="M85" i="43"/>
  <c r="P73" i="40" s="1"/>
  <c r="J85" i="43"/>
  <c r="M73" i="40" s="1"/>
  <c r="M84" i="43"/>
  <c r="P72" i="40" s="1"/>
  <c r="J84" i="43"/>
  <c r="M72" i="40" s="1"/>
  <c r="M83" i="43"/>
  <c r="P71" i="40" s="1"/>
  <c r="J83" i="43"/>
  <c r="M71" i="40" s="1"/>
  <c r="M82" i="43"/>
  <c r="P70" i="40" s="1"/>
  <c r="J82" i="43"/>
  <c r="M70" i="40" s="1"/>
  <c r="M81" i="43"/>
  <c r="P69" i="40" s="1"/>
  <c r="J81" i="43"/>
  <c r="M69" i="40" s="1"/>
  <c r="M80" i="43"/>
  <c r="P68" i="40" s="1"/>
  <c r="J80" i="43"/>
  <c r="M68" i="40" s="1"/>
  <c r="M79" i="43"/>
  <c r="P67" i="40" s="1"/>
  <c r="J79" i="43"/>
  <c r="M67" i="40" s="1"/>
  <c r="G53" i="43"/>
  <c r="B149" i="34"/>
  <c r="B147" i="34"/>
  <c r="C65" i="44"/>
  <c r="G65" i="44" s="1"/>
  <c r="M65" i="44" s="1"/>
  <c r="P117" i="40" s="1"/>
  <c r="D36" i="43"/>
  <c r="H36" i="43"/>
  <c r="B102" i="40"/>
  <c r="B70" i="40"/>
  <c r="C77" i="40"/>
  <c r="D91" i="40"/>
  <c r="D59" i="40"/>
  <c r="B101" i="40"/>
  <c r="B69" i="40"/>
  <c r="C69" i="40"/>
  <c r="D84" i="40"/>
  <c r="B94" i="40"/>
  <c r="B62" i="40"/>
  <c r="C61" i="40"/>
  <c r="D83" i="40"/>
  <c r="B93" i="40"/>
  <c r="B61" i="40"/>
  <c r="D108" i="40"/>
  <c r="D76" i="40"/>
  <c r="D140" i="43"/>
  <c r="B86" i="40"/>
  <c r="C109" i="40"/>
  <c r="D107" i="40"/>
  <c r="D75" i="40"/>
  <c r="B85" i="40"/>
  <c r="C101" i="40"/>
  <c r="D100" i="40"/>
  <c r="D68" i="40"/>
  <c r="B110" i="40"/>
  <c r="B78" i="40"/>
  <c r="C93" i="40"/>
  <c r="D99" i="40"/>
  <c r="D67" i="40"/>
  <c r="D20" i="44"/>
  <c r="B109" i="40"/>
  <c r="B77" i="40"/>
  <c r="C85" i="40"/>
  <c r="D92" i="40"/>
  <c r="D60" i="40"/>
  <c r="C100" i="40"/>
  <c r="D19" i="44"/>
  <c r="C143" i="40" s="1"/>
  <c r="B108" i="40"/>
  <c r="B100" i="40"/>
  <c r="B92" i="40"/>
  <c r="B84" i="40"/>
  <c r="B76" i="40"/>
  <c r="B68" i="40"/>
  <c r="C107" i="40"/>
  <c r="C99" i="40"/>
  <c r="C91" i="40"/>
  <c r="C83" i="40"/>
  <c r="C75" i="40"/>
  <c r="C67" i="40"/>
  <c r="C59" i="40"/>
  <c r="D106" i="40"/>
  <c r="D98" i="40"/>
  <c r="D90" i="40"/>
  <c r="D82" i="40"/>
  <c r="D74" i="40"/>
  <c r="D66" i="40"/>
  <c r="D58" i="40"/>
  <c r="C60" i="40"/>
  <c r="D18" i="44"/>
  <c r="B119" i="40" s="1"/>
  <c r="C2" i="42"/>
  <c r="G2" i="42" s="1"/>
  <c r="B107" i="40"/>
  <c r="B99" i="40"/>
  <c r="B91" i="40"/>
  <c r="B83" i="40"/>
  <c r="B75" i="40"/>
  <c r="B67" i="40"/>
  <c r="B59" i="40"/>
  <c r="C106" i="40"/>
  <c r="C98" i="40"/>
  <c r="C90" i="40"/>
  <c r="C82" i="40"/>
  <c r="C74" i="40"/>
  <c r="C66" i="40"/>
  <c r="C58" i="40"/>
  <c r="D105" i="40"/>
  <c r="D97" i="40"/>
  <c r="D89" i="40"/>
  <c r="D81" i="40"/>
  <c r="D73" i="40"/>
  <c r="C92" i="40"/>
  <c r="C76" i="40"/>
  <c r="J165" i="43"/>
  <c r="C6" i="42"/>
  <c r="G6" i="42" s="1"/>
  <c r="F62" i="40"/>
  <c r="B106" i="40"/>
  <c r="B98" i="40"/>
  <c r="B90" i="40"/>
  <c r="B82" i="40"/>
  <c r="B74" i="40"/>
  <c r="B66" i="40"/>
  <c r="B58" i="40"/>
  <c r="C105" i="40"/>
  <c r="C97" i="40"/>
  <c r="C89" i="40"/>
  <c r="C81" i="40"/>
  <c r="C73" i="40"/>
  <c r="C65" i="40"/>
  <c r="D57" i="40"/>
  <c r="D104" i="40"/>
  <c r="D96" i="40"/>
  <c r="D88" i="40"/>
  <c r="D80" i="40"/>
  <c r="D72" i="40"/>
  <c r="D64" i="40"/>
  <c r="C108" i="40"/>
  <c r="C84" i="40"/>
  <c r="C68" i="40"/>
  <c r="D21" i="44"/>
  <c r="D21" i="45" s="1"/>
  <c r="E5" i="42" s="1"/>
  <c r="I5" i="42" s="1"/>
  <c r="C5" i="42"/>
  <c r="G5" i="42" s="1"/>
  <c r="B105" i="40"/>
  <c r="B97" i="40"/>
  <c r="B89" i="40"/>
  <c r="B81" i="40"/>
  <c r="B73" i="40"/>
  <c r="B65" i="40"/>
  <c r="C57" i="40"/>
  <c r="C104" i="40"/>
  <c r="C96" i="40"/>
  <c r="C88" i="40"/>
  <c r="C80" i="40"/>
  <c r="C72" i="40"/>
  <c r="C64" i="40"/>
  <c r="D111" i="40"/>
  <c r="D103" i="40"/>
  <c r="D95" i="40"/>
  <c r="D87" i="40"/>
  <c r="D79" i="40"/>
  <c r="D71" i="40"/>
  <c r="D63" i="40"/>
  <c r="B57" i="40"/>
  <c r="B104" i="40"/>
  <c r="B96" i="40"/>
  <c r="B88" i="40"/>
  <c r="B80" i="40"/>
  <c r="B72" i="40"/>
  <c r="B64" i="40"/>
  <c r="C111" i="40"/>
  <c r="C103" i="40"/>
  <c r="C95" i="40"/>
  <c r="C87" i="40"/>
  <c r="C79" i="40"/>
  <c r="C71" i="40"/>
  <c r="C63" i="40"/>
  <c r="D110" i="40"/>
  <c r="D102" i="40"/>
  <c r="D94" i="40"/>
  <c r="D86" i="40"/>
  <c r="D78" i="40"/>
  <c r="D70" i="40"/>
  <c r="D62" i="40"/>
  <c r="B111" i="40"/>
  <c r="B103" i="40"/>
  <c r="B95" i="40"/>
  <c r="B87" i="40"/>
  <c r="B79" i="40"/>
  <c r="B71" i="40"/>
  <c r="B63" i="40"/>
  <c r="C110" i="40"/>
  <c r="C102" i="40"/>
  <c r="C94" i="40"/>
  <c r="C86" i="40"/>
  <c r="C78" i="40"/>
  <c r="C70" i="40"/>
  <c r="C62" i="40"/>
  <c r="D109" i="40"/>
  <c r="D101" i="40"/>
  <c r="D93" i="40"/>
  <c r="D85" i="40"/>
  <c r="D77" i="40"/>
  <c r="D69" i="40"/>
  <c r="D61" i="40"/>
  <c r="D22" i="44"/>
  <c r="D131" i="40" s="1"/>
  <c r="L109" i="43" a="1"/>
  <c r="L109" i="43" s="1"/>
  <c r="G110" i="43" a="1"/>
  <c r="G110" i="43" s="1"/>
  <c r="H110" i="43" a="1"/>
  <c r="H110" i="43" s="1"/>
  <c r="D168" i="43" s="1"/>
  <c r="G111" i="43" a="1"/>
  <c r="G111" i="43" s="1"/>
  <c r="J111" i="43" s="1"/>
  <c r="D165" i="43"/>
  <c r="G53" i="37"/>
  <c r="A8" i="42"/>
  <c r="A9" i="42"/>
  <c r="A10" i="42"/>
  <c r="A11" i="42"/>
  <c r="A12" i="42"/>
  <c r="A7" i="42"/>
  <c r="A4" i="42"/>
  <c r="A5" i="42"/>
  <c r="A6" i="42"/>
  <c r="A2" i="42"/>
  <c r="A26" i="42"/>
  <c r="A25" i="42"/>
  <c r="A24" i="42"/>
  <c r="A23" i="42"/>
  <c r="A22" i="42"/>
  <c r="A21" i="42"/>
  <c r="A20" i="42"/>
  <c r="A19" i="42"/>
  <c r="A18" i="42"/>
  <c r="A17" i="42"/>
  <c r="A16" i="42"/>
  <c r="A15" i="42"/>
  <c r="A14" i="42"/>
  <c r="J1" i="40"/>
  <c r="I1" i="40"/>
  <c r="H1" i="40"/>
  <c r="G1" i="40"/>
  <c r="F1" i="40"/>
  <c r="G109" i="37" a="1"/>
  <c r="G109" i="37" s="1"/>
  <c r="B119" i="34"/>
  <c r="B7" i="34"/>
  <c r="L109" i="37" a="1"/>
  <c r="L109" i="37" s="1"/>
  <c r="L111" i="37" a="1"/>
  <c r="L111" i="37" s="1"/>
  <c r="L168" i="37" s="1"/>
  <c r="C29" i="34"/>
  <c r="G110" i="37" a="1"/>
  <c r="G110" i="37" s="1"/>
  <c r="C13" i="34"/>
  <c r="C9" i="34"/>
  <c r="B137" i="34"/>
  <c r="C123" i="34"/>
  <c r="H111" i="37" a="1"/>
  <c r="H111" i="37" s="1"/>
  <c r="C7" i="34"/>
  <c r="C119" i="34"/>
  <c r="C135" i="34"/>
  <c r="C139" i="34"/>
  <c r="L110" i="37" a="1"/>
  <c r="L110" i="37" s="1"/>
  <c r="F168" i="37" s="1"/>
  <c r="C11" i="34"/>
  <c r="C137" i="34"/>
  <c r="G111" i="37" a="1"/>
  <c r="G111" i="37" s="1"/>
  <c r="C25" i="34"/>
  <c r="H109" i="37" a="1"/>
  <c r="H109" i="37" s="1"/>
  <c r="C27" i="34"/>
  <c r="H110" i="37" a="1"/>
  <c r="H110" i="37" s="1"/>
  <c r="D168" i="37" s="1"/>
  <c r="C121" i="34"/>
  <c r="C23" i="34"/>
  <c r="C133" i="34"/>
  <c r="B38" i="34"/>
  <c r="C117" i="34"/>
  <c r="B40" i="34"/>
  <c r="B13" i="34"/>
  <c r="B25" i="34"/>
  <c r="B29" i="34"/>
  <c r="B133" i="34"/>
  <c r="B135" i="34"/>
  <c r="B11" i="34"/>
  <c r="B117" i="34"/>
  <c r="B121" i="34"/>
  <c r="B139" i="34"/>
  <c r="B27" i="34"/>
  <c r="B51" i="34"/>
  <c r="B9" i="34"/>
  <c r="B36" i="34"/>
  <c r="C170" i="34" s="1"/>
  <c r="B145" i="34"/>
  <c r="B170" i="34" s="1"/>
  <c r="I29" i="37"/>
  <c r="I22" i="37"/>
  <c r="M65" i="37"/>
  <c r="P7" i="40" s="1"/>
  <c r="M66" i="37"/>
  <c r="P8" i="40" s="1"/>
  <c r="M67" i="37"/>
  <c r="P9" i="40" s="1"/>
  <c r="M68" i="37"/>
  <c r="P10" i="40" s="1"/>
  <c r="M69" i="37"/>
  <c r="P11" i="40" s="1"/>
  <c r="J65" i="37"/>
  <c r="M7" i="40" s="1"/>
  <c r="J66" i="37"/>
  <c r="M8" i="40" s="1"/>
  <c r="J67" i="37"/>
  <c r="M9" i="40" s="1"/>
  <c r="J68" i="37"/>
  <c r="M10" i="40" s="1"/>
  <c r="J69" i="37"/>
  <c r="M11" i="40" s="1"/>
  <c r="L132" i="37"/>
  <c r="H132" i="37"/>
  <c r="G54" i="37"/>
  <c r="J165" i="37"/>
  <c r="M88" i="37"/>
  <c r="P21" i="40" s="1"/>
  <c r="J88" i="37"/>
  <c r="M21" i="40" s="1"/>
  <c r="M96" i="37"/>
  <c r="P29" i="40" s="1"/>
  <c r="J96" i="37"/>
  <c r="M29" i="40" s="1"/>
  <c r="M104" i="37"/>
  <c r="P37" i="40" s="1"/>
  <c r="J104" i="37"/>
  <c r="M37" i="40" s="1"/>
  <c r="J120" i="37"/>
  <c r="M45" i="40" s="1"/>
  <c r="M120" i="37"/>
  <c r="P45" i="40" s="1"/>
  <c r="J128" i="37"/>
  <c r="M53" i="40" s="1"/>
  <c r="M128" i="37"/>
  <c r="P53" i="40" s="1"/>
  <c r="M61" i="37"/>
  <c r="P3" i="40" s="1"/>
  <c r="J61" i="37"/>
  <c r="M3" i="40" s="1"/>
  <c r="M81" i="37"/>
  <c r="P14" i="40" s="1"/>
  <c r="J81" i="37"/>
  <c r="M14" i="40" s="1"/>
  <c r="J85" i="37"/>
  <c r="M18" i="40" s="1"/>
  <c r="M85" i="37"/>
  <c r="P18" i="40" s="1"/>
  <c r="J93" i="37"/>
  <c r="M26" i="40" s="1"/>
  <c r="M93" i="37"/>
  <c r="P26" i="40" s="1"/>
  <c r="J101" i="37"/>
  <c r="M34" i="40" s="1"/>
  <c r="M101" i="37"/>
  <c r="P34" i="40" s="1"/>
  <c r="J117" i="37"/>
  <c r="M42" i="40" s="1"/>
  <c r="M117" i="37"/>
  <c r="P42" i="40" s="1"/>
  <c r="J125" i="37"/>
  <c r="M50" i="40" s="1"/>
  <c r="M125" i="37"/>
  <c r="P50" i="40" s="1"/>
  <c r="J83" i="37"/>
  <c r="M16" i="40" s="1"/>
  <c r="M83" i="37"/>
  <c r="P16" i="40" s="1"/>
  <c r="J91" i="37"/>
  <c r="M24" i="40" s="1"/>
  <c r="M91" i="37"/>
  <c r="P24" i="40" s="1"/>
  <c r="J99" i="37"/>
  <c r="M32" i="40" s="1"/>
  <c r="M99" i="37"/>
  <c r="P32" i="40" s="1"/>
  <c r="J107" i="37"/>
  <c r="M40" i="40" s="1"/>
  <c r="M107" i="37"/>
  <c r="P40" i="40" s="1"/>
  <c r="M123" i="37"/>
  <c r="P48" i="40" s="1"/>
  <c r="J123" i="37"/>
  <c r="M48" i="40" s="1"/>
  <c r="M131" i="37"/>
  <c r="P56" i="40" s="1"/>
  <c r="J131" i="37"/>
  <c r="M56" i="40" s="1"/>
  <c r="M63" i="37"/>
  <c r="P5" i="40" s="1"/>
  <c r="J63" i="37"/>
  <c r="M5" i="40" s="1"/>
  <c r="M90" i="37"/>
  <c r="P23" i="40" s="1"/>
  <c r="J90" i="37"/>
  <c r="M23" i="40" s="1"/>
  <c r="M98" i="37"/>
  <c r="P31" i="40" s="1"/>
  <c r="J98" i="37"/>
  <c r="M31" i="40" s="1"/>
  <c r="M106" i="37"/>
  <c r="P39" i="40" s="1"/>
  <c r="J106" i="37"/>
  <c r="M39" i="40" s="1"/>
  <c r="J122" i="37"/>
  <c r="M47" i="40" s="1"/>
  <c r="M122" i="37"/>
  <c r="P47" i="40" s="1"/>
  <c r="J130" i="37"/>
  <c r="M55" i="40" s="1"/>
  <c r="M130" i="37"/>
  <c r="P55" i="40" s="1"/>
  <c r="J87" i="37"/>
  <c r="M20" i="40" s="1"/>
  <c r="M87" i="37"/>
  <c r="P20" i="40" s="1"/>
  <c r="J95" i="37"/>
  <c r="M28" i="40" s="1"/>
  <c r="M95" i="37"/>
  <c r="P28" i="40" s="1"/>
  <c r="J103" i="37"/>
  <c r="M36" i="40" s="1"/>
  <c r="M103" i="37"/>
  <c r="P36" i="40" s="1"/>
  <c r="J119" i="37"/>
  <c r="M44" i="40" s="1"/>
  <c r="M119" i="37"/>
  <c r="P44" i="40" s="1"/>
  <c r="J127" i="37"/>
  <c r="M52" i="40" s="1"/>
  <c r="M127" i="37"/>
  <c r="P52" i="40" s="1"/>
  <c r="M80" i="37"/>
  <c r="P13" i="40" s="1"/>
  <c r="J80" i="37"/>
  <c r="M13" i="40" s="1"/>
  <c r="J84" i="37"/>
  <c r="M17" i="40" s="1"/>
  <c r="M84" i="37"/>
  <c r="P17" i="40" s="1"/>
  <c r="J92" i="37"/>
  <c r="M25" i="40" s="1"/>
  <c r="M92" i="37"/>
  <c r="P25" i="40" s="1"/>
  <c r="J100" i="37"/>
  <c r="M33" i="40" s="1"/>
  <c r="M100" i="37"/>
  <c r="P33" i="40" s="1"/>
  <c r="J108" i="37"/>
  <c r="M41" i="40" s="1"/>
  <c r="M108" i="37"/>
  <c r="P41" i="40" s="1"/>
  <c r="J124" i="37"/>
  <c r="M49" i="40" s="1"/>
  <c r="M124" i="37"/>
  <c r="P49" i="40" s="1"/>
  <c r="J79" i="37"/>
  <c r="M12" i="40" s="1"/>
  <c r="M79" i="37"/>
  <c r="P12" i="40" s="1"/>
  <c r="M62" i="37"/>
  <c r="P4" i="40" s="1"/>
  <c r="J62" i="37"/>
  <c r="M4" i="40" s="1"/>
  <c r="M89" i="37"/>
  <c r="P22" i="40" s="1"/>
  <c r="J89" i="37"/>
  <c r="M22" i="40" s="1"/>
  <c r="M97" i="37"/>
  <c r="P30" i="40" s="1"/>
  <c r="J97" i="37"/>
  <c r="M30" i="40" s="1"/>
  <c r="M105" i="37"/>
  <c r="P38" i="40" s="1"/>
  <c r="J105" i="37"/>
  <c r="M38" i="40" s="1"/>
  <c r="J121" i="37"/>
  <c r="M46" i="40" s="1"/>
  <c r="M121" i="37"/>
  <c r="P46" i="40" s="1"/>
  <c r="J129" i="37"/>
  <c r="M54" i="40" s="1"/>
  <c r="M129" i="37"/>
  <c r="P54" i="40" s="1"/>
  <c r="M82" i="37"/>
  <c r="P15" i="40" s="1"/>
  <c r="J82" i="37"/>
  <c r="M15" i="40" s="1"/>
  <c r="J86" i="37"/>
  <c r="M19" i="40" s="1"/>
  <c r="M86" i="37"/>
  <c r="P19" i="40" s="1"/>
  <c r="J94" i="37"/>
  <c r="M27" i="40" s="1"/>
  <c r="M94" i="37"/>
  <c r="P27" i="40" s="1"/>
  <c r="M102" i="37"/>
  <c r="P35" i="40" s="1"/>
  <c r="J102" i="37"/>
  <c r="M35" i="40" s="1"/>
  <c r="J118" i="37"/>
  <c r="M43" i="40" s="1"/>
  <c r="M118" i="37"/>
  <c r="P43" i="40" s="1"/>
  <c r="J126" i="37"/>
  <c r="M51" i="40" s="1"/>
  <c r="M126" i="37"/>
  <c r="P51" i="40" s="1"/>
  <c r="M60" i="37"/>
  <c r="P2" i="40" s="1"/>
  <c r="J60" i="37"/>
  <c r="M2" i="40" s="1"/>
  <c r="C51" i="34"/>
  <c r="L71" i="37" a="1"/>
  <c r="L71" i="37" s="1"/>
  <c r="L70" i="37" a="1"/>
  <c r="L70" i="37" s="1"/>
  <c r="L72" i="37" a="1"/>
  <c r="L72" i="37" s="1"/>
  <c r="D165" i="37"/>
  <c r="B80" i="34"/>
  <c r="B106" i="34" s="1"/>
  <c r="I107" i="34" s="1"/>
  <c r="B84" i="34"/>
  <c r="B82" i="34"/>
  <c r="C57" i="34"/>
  <c r="C55" i="34"/>
  <c r="C53" i="34"/>
  <c r="C71" i="34"/>
  <c r="C73" i="34"/>
  <c r="C69" i="34"/>
  <c r="C67" i="34"/>
  <c r="B55" i="34"/>
  <c r="B73" i="34"/>
  <c r="B57" i="34"/>
  <c r="B71" i="34"/>
  <c r="B69" i="34"/>
  <c r="B67" i="34"/>
  <c r="B53" i="34"/>
  <c r="D140" i="37"/>
  <c r="E53" i="37"/>
  <c r="E54" i="37"/>
  <c r="D36" i="37"/>
  <c r="G132" i="37"/>
  <c r="H72" i="37" a="1"/>
  <c r="H72" i="37" s="1"/>
  <c r="H70" i="37" a="1"/>
  <c r="H70" i="37" s="1"/>
  <c r="H71" i="37" a="1"/>
  <c r="H71" i="37" s="1"/>
  <c r="G72" i="37" a="1"/>
  <c r="G72" i="37" s="1"/>
  <c r="H36" i="37"/>
  <c r="D64" i="45"/>
  <c r="G171" i="40" s="1"/>
  <c r="H61" i="40"/>
  <c r="J61" i="40"/>
  <c r="F61" i="40"/>
  <c r="F116" i="40"/>
  <c r="F114" i="40"/>
  <c r="C63" i="44"/>
  <c r="F115" i="40" s="1"/>
  <c r="F63" i="44"/>
  <c r="F63" i="45" s="1"/>
  <c r="I170" i="40" s="1"/>
  <c r="H59" i="40"/>
  <c r="I62" i="40"/>
  <c r="D62" i="44"/>
  <c r="D62" i="45" s="1"/>
  <c r="G169" i="40" s="1"/>
  <c r="M61" i="43"/>
  <c r="P58" i="40" s="1"/>
  <c r="J61" i="43"/>
  <c r="M58" i="40" s="1"/>
  <c r="J58" i="40"/>
  <c r="J62" i="40"/>
  <c r="M65" i="43"/>
  <c r="P62" i="40" s="1"/>
  <c r="F64" i="45"/>
  <c r="I171" i="40" s="1"/>
  <c r="I61" i="40"/>
  <c r="E66" i="45"/>
  <c r="H173" i="40" s="1"/>
  <c r="M64" i="43"/>
  <c r="P61" i="40" s="1"/>
  <c r="J64" i="43"/>
  <c r="M61" i="40" s="1"/>
  <c r="C67" i="44" l="1"/>
  <c r="G67" i="44" s="1"/>
  <c r="J165" i="44"/>
  <c r="B151" i="40"/>
  <c r="C126" i="40"/>
  <c r="M132" i="44"/>
  <c r="D155" i="40"/>
  <c r="D160" i="40"/>
  <c r="E1" i="42"/>
  <c r="H58" i="40"/>
  <c r="D119" i="40"/>
  <c r="B1" i="42"/>
  <c r="E69" i="44"/>
  <c r="H121" i="40" s="1"/>
  <c r="D67" i="44"/>
  <c r="G119" i="40" s="1"/>
  <c r="C108" i="46"/>
  <c r="H110" i="34" s="1"/>
  <c r="J65" i="44"/>
  <c r="M117" i="40" s="1"/>
  <c r="D141" i="40"/>
  <c r="D114" i="40"/>
  <c r="C172" i="46"/>
  <c r="G66" i="44"/>
  <c r="J66" i="44" s="1"/>
  <c r="M118" i="40" s="1"/>
  <c r="G62" i="43"/>
  <c r="J59" i="40" s="1"/>
  <c r="D132" i="40"/>
  <c r="I63" i="40"/>
  <c r="D113" i="40"/>
  <c r="D154" i="40"/>
  <c r="D126" i="40"/>
  <c r="F59" i="40"/>
  <c r="D128" i="40"/>
  <c r="D150" i="40"/>
  <c r="D153" i="40"/>
  <c r="D151" i="40"/>
  <c r="D149" i="40"/>
  <c r="D162" i="40"/>
  <c r="D137" i="40"/>
  <c r="D122" i="40"/>
  <c r="D133" i="40"/>
  <c r="D165" i="44"/>
  <c r="D36" i="44"/>
  <c r="D120" i="40"/>
  <c r="D158" i="40"/>
  <c r="D123" i="40"/>
  <c r="D146" i="40"/>
  <c r="J132" i="37"/>
  <c r="D6" i="42"/>
  <c r="H6" i="42" s="1"/>
  <c r="D166" i="40"/>
  <c r="D124" i="40"/>
  <c r="D140" i="40"/>
  <c r="G65" i="40"/>
  <c r="D139" i="40"/>
  <c r="D112" i="40"/>
  <c r="J132" i="44"/>
  <c r="D22" i="45"/>
  <c r="D198" i="40" s="1"/>
  <c r="D159" i="40"/>
  <c r="D163" i="40"/>
  <c r="D164" i="40"/>
  <c r="D156" i="40"/>
  <c r="D134" i="40"/>
  <c r="D129" i="40"/>
  <c r="D115" i="40"/>
  <c r="G69" i="43"/>
  <c r="M69" i="43" s="1"/>
  <c r="P66" i="40" s="1"/>
  <c r="J117" i="40"/>
  <c r="C65" i="45"/>
  <c r="F172" i="40" s="1"/>
  <c r="I57" i="40"/>
  <c r="E62" i="45"/>
  <c r="H169" i="40" s="1"/>
  <c r="F117" i="40"/>
  <c r="C75" i="47"/>
  <c r="B101" i="47" s="1"/>
  <c r="I104" i="34" s="1"/>
  <c r="C172" i="47"/>
  <c r="M132" i="53"/>
  <c r="J132" i="53"/>
  <c r="G65" i="45"/>
  <c r="J65" i="45" s="1"/>
  <c r="M172" i="40" s="1"/>
  <c r="H39" i="53"/>
  <c r="C108" i="47"/>
  <c r="H112" i="34" s="1"/>
  <c r="H37" i="53"/>
  <c r="H73" i="53"/>
  <c r="D146" i="53" s="1"/>
  <c r="M111" i="53"/>
  <c r="J111" i="53"/>
  <c r="F167" i="53"/>
  <c r="K39" i="53"/>
  <c r="H41" i="53"/>
  <c r="J168" i="53"/>
  <c r="H112" i="53"/>
  <c r="D147" i="53" s="1"/>
  <c r="G112" i="53"/>
  <c r="M109" i="53"/>
  <c r="J109" i="53"/>
  <c r="L167" i="53"/>
  <c r="K41" i="53"/>
  <c r="L112" i="53"/>
  <c r="M147" i="53" s="1"/>
  <c r="J70" i="53"/>
  <c r="M70" i="53"/>
  <c r="D37" i="53"/>
  <c r="L73" i="53"/>
  <c r="M146" i="53" s="1"/>
  <c r="K37" i="53"/>
  <c r="M110" i="53"/>
  <c r="J110" i="53"/>
  <c r="J71" i="53"/>
  <c r="D39" i="53"/>
  <c r="M71" i="53"/>
  <c r="G72" i="53" a="1"/>
  <c r="G72" i="53" s="1"/>
  <c r="G73" i="53" s="1"/>
  <c r="D167" i="53"/>
  <c r="H64" i="40"/>
  <c r="D108" i="47"/>
  <c r="J112" i="34" s="1"/>
  <c r="C108" i="48"/>
  <c r="G67" i="43"/>
  <c r="F69" i="44"/>
  <c r="C172" i="34"/>
  <c r="C141" i="34"/>
  <c r="D101" i="34" s="1"/>
  <c r="J100" i="34" s="1"/>
  <c r="D165" i="40"/>
  <c r="C134" i="40"/>
  <c r="B116" i="40"/>
  <c r="G58" i="40"/>
  <c r="D138" i="40"/>
  <c r="D136" i="40"/>
  <c r="D142" i="40"/>
  <c r="D130" i="40"/>
  <c r="D121" i="40"/>
  <c r="D147" i="40"/>
  <c r="J62" i="43"/>
  <c r="M59" i="40" s="1"/>
  <c r="D116" i="40"/>
  <c r="C144" i="40"/>
  <c r="D161" i="40"/>
  <c r="D125" i="40"/>
  <c r="H36" i="44"/>
  <c r="D106" i="34"/>
  <c r="J107" i="34" s="1"/>
  <c r="B148" i="40"/>
  <c r="D117" i="40"/>
  <c r="D157" i="40"/>
  <c r="B153" i="40"/>
  <c r="D152" i="40"/>
  <c r="D145" i="40"/>
  <c r="D140" i="44"/>
  <c r="D148" i="40"/>
  <c r="D1" i="42"/>
  <c r="D127" i="40"/>
  <c r="B172" i="34"/>
  <c r="C66" i="45"/>
  <c r="F173" i="40" s="1"/>
  <c r="C59" i="46"/>
  <c r="B94" i="46" s="1"/>
  <c r="I94" i="34" s="1"/>
  <c r="C15" i="47"/>
  <c r="E13" i="47" s="1"/>
  <c r="B108" i="47"/>
  <c r="I112" i="34" s="1"/>
  <c r="C59" i="48"/>
  <c r="E51" i="48" s="1"/>
  <c r="C125" i="48"/>
  <c r="E117" i="48" s="1"/>
  <c r="B172" i="48"/>
  <c r="C125" i="46"/>
  <c r="E125" i="46" s="1"/>
  <c r="F62" i="45"/>
  <c r="I169" i="40" s="1"/>
  <c r="I114" i="40"/>
  <c r="D66" i="45"/>
  <c r="G173" i="40" s="1"/>
  <c r="G118" i="40"/>
  <c r="B117" i="46"/>
  <c r="B135" i="40"/>
  <c r="B125" i="40"/>
  <c r="G63" i="40"/>
  <c r="B131" i="40"/>
  <c r="B118" i="40"/>
  <c r="B156" i="40"/>
  <c r="B166" i="40"/>
  <c r="B147" i="40"/>
  <c r="D108" i="48"/>
  <c r="I59" i="40"/>
  <c r="F63" i="40"/>
  <c r="G71" i="37" a="1"/>
  <c r="G71" i="37" s="1"/>
  <c r="D39" i="37" s="1"/>
  <c r="C15" i="34"/>
  <c r="E15" i="34" s="1"/>
  <c r="D144" i="40"/>
  <c r="D67" i="45"/>
  <c r="G174" i="40" s="1"/>
  <c r="C68" i="44"/>
  <c r="C68" i="45" s="1"/>
  <c r="F175" i="40" s="1"/>
  <c r="B42" i="34"/>
  <c r="C38" i="34" s="1"/>
  <c r="B127" i="40"/>
  <c r="B133" i="40"/>
  <c r="B136" i="40"/>
  <c r="B149" i="40"/>
  <c r="B152" i="40"/>
  <c r="G62" i="44"/>
  <c r="M64" i="37"/>
  <c r="P6" i="40" s="1"/>
  <c r="B23" i="34"/>
  <c r="B31" i="34" s="1"/>
  <c r="C163" i="34" s="1"/>
  <c r="D143" i="40"/>
  <c r="B161" i="40"/>
  <c r="C106" i="34"/>
  <c r="H107" i="34" s="1"/>
  <c r="B112" i="40"/>
  <c r="B129" i="40"/>
  <c r="B143" i="40"/>
  <c r="B124" i="40"/>
  <c r="B165" i="40"/>
  <c r="B117" i="40"/>
  <c r="J65" i="40"/>
  <c r="G70" i="37" a="1"/>
  <c r="G70" i="37" s="1"/>
  <c r="D37" i="37" s="1"/>
  <c r="J64" i="37"/>
  <c r="M6" i="40" s="1"/>
  <c r="D68" i="45"/>
  <c r="G175" i="40" s="1"/>
  <c r="B159" i="40"/>
  <c r="B139" i="40"/>
  <c r="I117" i="40"/>
  <c r="C63" i="45"/>
  <c r="F170" i="40" s="1"/>
  <c r="J116" i="40"/>
  <c r="B150" i="40"/>
  <c r="B163" i="40"/>
  <c r="B120" i="40"/>
  <c r="B138" i="40"/>
  <c r="D18" i="45"/>
  <c r="B214" i="40" s="1"/>
  <c r="C108" i="34"/>
  <c r="H108" i="34" s="1"/>
  <c r="B128" i="40"/>
  <c r="B123" i="40"/>
  <c r="B121" i="40"/>
  <c r="B115" i="40"/>
  <c r="B141" i="40"/>
  <c r="F60" i="40"/>
  <c r="C31" i="34"/>
  <c r="B155" i="40"/>
  <c r="B160" i="40"/>
  <c r="B134" i="40"/>
  <c r="B145" i="40"/>
  <c r="B126" i="40"/>
  <c r="B158" i="40"/>
  <c r="F65" i="40"/>
  <c r="J68" i="43"/>
  <c r="M65" i="40" s="1"/>
  <c r="B141" i="34"/>
  <c r="D99" i="34" s="1"/>
  <c r="J99" i="34" s="1"/>
  <c r="G116" i="40"/>
  <c r="B55" i="46"/>
  <c r="M65" i="45"/>
  <c r="P172" i="40" s="1"/>
  <c r="C64" i="45"/>
  <c r="F171" i="40" s="1"/>
  <c r="B15" i="34"/>
  <c r="C92" i="34" s="1"/>
  <c r="H91" i="34" s="1"/>
  <c r="B67" i="46"/>
  <c r="C15" i="46"/>
  <c r="E11" i="46" s="1"/>
  <c r="J172" i="40"/>
  <c r="H116" i="40"/>
  <c r="C60" i="44"/>
  <c r="H113" i="40"/>
  <c r="M62" i="43"/>
  <c r="P59" i="40" s="1"/>
  <c r="G60" i="43"/>
  <c r="B13" i="46" s="1"/>
  <c r="C31" i="47"/>
  <c r="C165" i="47" s="1"/>
  <c r="C125" i="47"/>
  <c r="E123" i="47" s="1"/>
  <c r="C31" i="48"/>
  <c r="C101" i="48" s="1"/>
  <c r="C75" i="48"/>
  <c r="B101" i="48" s="1"/>
  <c r="C75" i="46"/>
  <c r="B101" i="46" s="1"/>
  <c r="I102" i="34" s="1"/>
  <c r="C141" i="46"/>
  <c r="B165" i="46" s="1"/>
  <c r="C164" i="40"/>
  <c r="J132" i="43"/>
  <c r="B172" i="46"/>
  <c r="C172" i="48"/>
  <c r="C141" i="48"/>
  <c r="D101" i="48" s="1"/>
  <c r="E67" i="45"/>
  <c r="H174" i="40" s="1"/>
  <c r="H119" i="40"/>
  <c r="H117" i="40"/>
  <c r="E65" i="45"/>
  <c r="H172" i="40" s="1"/>
  <c r="I116" i="40"/>
  <c r="E69" i="45"/>
  <c r="H176" i="40" s="1"/>
  <c r="B23" i="46"/>
  <c r="B123" i="46"/>
  <c r="H62" i="40"/>
  <c r="G57" i="40"/>
  <c r="F58" i="40"/>
  <c r="D108" i="46"/>
  <c r="J110" i="34" s="1"/>
  <c r="M132" i="37"/>
  <c r="C31" i="46"/>
  <c r="C101" i="46" s="1"/>
  <c r="H102" i="34" s="1"/>
  <c r="C59" i="47"/>
  <c r="E57" i="47" s="1"/>
  <c r="B172" i="47"/>
  <c r="L72" i="43" a="1"/>
  <c r="L72" i="43" s="1"/>
  <c r="K41" i="43" s="1"/>
  <c r="C67" i="45"/>
  <c r="B135" i="46"/>
  <c r="B27" i="46"/>
  <c r="E68" i="44"/>
  <c r="B151" i="34"/>
  <c r="C149" i="34" s="1"/>
  <c r="I58" i="40"/>
  <c r="I118" i="40"/>
  <c r="C1" i="42"/>
  <c r="G114" i="40"/>
  <c r="F119" i="40"/>
  <c r="J132" i="45"/>
  <c r="E54" i="43"/>
  <c r="D108" i="34"/>
  <c r="J108" i="34" s="1"/>
  <c r="B125" i="34"/>
  <c r="D92" i="34" s="1"/>
  <c r="J91" i="34" s="1"/>
  <c r="D135" i="40"/>
  <c r="C141" i="47"/>
  <c r="C15" i="48"/>
  <c r="F60" i="45"/>
  <c r="I167" i="40" s="1"/>
  <c r="I115" i="40"/>
  <c r="D5" i="42"/>
  <c r="H5" i="42" s="1"/>
  <c r="B25" i="46"/>
  <c r="H70" i="43" a="1"/>
  <c r="H70" i="43" s="1"/>
  <c r="H37" i="43" s="1"/>
  <c r="D118" i="40"/>
  <c r="H71" i="43" a="1"/>
  <c r="H71" i="43" s="1"/>
  <c r="H39" i="43" s="1"/>
  <c r="B139" i="46"/>
  <c r="B158" i="46"/>
  <c r="B69" i="46"/>
  <c r="J64" i="40"/>
  <c r="E60" i="44"/>
  <c r="H112" i="40" s="1"/>
  <c r="I64" i="40"/>
  <c r="F67" i="44"/>
  <c r="C121" i="40"/>
  <c r="C160" i="40"/>
  <c r="C119" i="40"/>
  <c r="D63" i="44"/>
  <c r="G60" i="40"/>
  <c r="B53" i="46"/>
  <c r="J63" i="52"/>
  <c r="J64" i="52"/>
  <c r="B121" i="46"/>
  <c r="J65" i="52"/>
  <c r="B119" i="46"/>
  <c r="B11" i="46"/>
  <c r="B29" i="46"/>
  <c r="B133" i="46"/>
  <c r="B9" i="46"/>
  <c r="B73" i="46"/>
  <c r="B51" i="46"/>
  <c r="B137" i="46"/>
  <c r="B7" i="46"/>
  <c r="B71" i="46"/>
  <c r="B57" i="46"/>
  <c r="F68" i="44"/>
  <c r="I65" i="40"/>
  <c r="C120" i="40"/>
  <c r="C135" i="40"/>
  <c r="C130" i="40"/>
  <c r="C118" i="40"/>
  <c r="C132" i="40"/>
  <c r="C112" i="40"/>
  <c r="C161" i="40"/>
  <c r="C117" i="40"/>
  <c r="C139" i="40"/>
  <c r="C137" i="40"/>
  <c r="C129" i="40"/>
  <c r="C114" i="40"/>
  <c r="C145" i="40"/>
  <c r="C127" i="40"/>
  <c r="C146" i="40"/>
  <c r="C154" i="40"/>
  <c r="C125" i="40"/>
  <c r="C142" i="40"/>
  <c r="C159" i="40"/>
  <c r="C149" i="40"/>
  <c r="C122" i="40"/>
  <c r="C157" i="40"/>
  <c r="C123" i="40"/>
  <c r="C163" i="40"/>
  <c r="C147" i="40"/>
  <c r="C156" i="40"/>
  <c r="C131" i="40"/>
  <c r="C155" i="40"/>
  <c r="C136" i="40"/>
  <c r="C151" i="40"/>
  <c r="C141" i="40"/>
  <c r="C152" i="40"/>
  <c r="C165" i="40"/>
  <c r="C140" i="40"/>
  <c r="C133" i="40"/>
  <c r="D19" i="45"/>
  <c r="C124" i="40"/>
  <c r="C128" i="40"/>
  <c r="F113" i="40"/>
  <c r="C61" i="45"/>
  <c r="G61" i="45" s="1"/>
  <c r="M61" i="45" s="1"/>
  <c r="P168" i="40" s="1"/>
  <c r="C162" i="40"/>
  <c r="C115" i="40"/>
  <c r="C148" i="40"/>
  <c r="G66" i="40"/>
  <c r="D69" i="44"/>
  <c r="G121" i="40" s="1"/>
  <c r="C138" i="40"/>
  <c r="C113" i="40"/>
  <c r="C125" i="34"/>
  <c r="E123" i="34" s="1"/>
  <c r="D20" i="45"/>
  <c r="E4" i="42" s="1"/>
  <c r="I4" i="42" s="1"/>
  <c r="D4" i="42"/>
  <c r="H4" i="42" s="1"/>
  <c r="D3" i="42"/>
  <c r="H3" i="42" s="1"/>
  <c r="C158" i="40"/>
  <c r="C150" i="40"/>
  <c r="C153" i="40"/>
  <c r="E50" i="44"/>
  <c r="E53" i="43"/>
  <c r="C69" i="44"/>
  <c r="B36" i="46"/>
  <c r="L70" i="43" a="1"/>
  <c r="L70" i="43" s="1"/>
  <c r="L71" i="43" a="1"/>
  <c r="L71" i="43" s="1"/>
  <c r="F167" i="43" s="1"/>
  <c r="B145" i="46"/>
  <c r="H72" i="43" a="1"/>
  <c r="H72" i="43" s="1"/>
  <c r="H41" i="43" s="1"/>
  <c r="B80" i="46"/>
  <c r="J61" i="44"/>
  <c r="M113" i="40" s="1"/>
  <c r="C116" i="40"/>
  <c r="C166" i="40"/>
  <c r="D48" i="44"/>
  <c r="G54" i="43"/>
  <c r="B137" i="40"/>
  <c r="B162" i="40"/>
  <c r="B122" i="40"/>
  <c r="B132" i="40"/>
  <c r="B114" i="40"/>
  <c r="B146" i="40"/>
  <c r="B154" i="40"/>
  <c r="B164" i="40"/>
  <c r="B142" i="40"/>
  <c r="D2" i="42"/>
  <c r="H2" i="42" s="1"/>
  <c r="B113" i="40"/>
  <c r="B157" i="40"/>
  <c r="B130" i="40"/>
  <c r="B140" i="40"/>
  <c r="B144" i="40"/>
  <c r="G113" i="40"/>
  <c r="D61" i="45"/>
  <c r="G168" i="40" s="1"/>
  <c r="E63" i="44"/>
  <c r="H60" i="40"/>
  <c r="G66" i="43"/>
  <c r="G62" i="40"/>
  <c r="D65" i="44"/>
  <c r="H63" i="40"/>
  <c r="D206" i="40"/>
  <c r="G63" i="44"/>
  <c r="D193" i="40"/>
  <c r="M132" i="43"/>
  <c r="I113" i="40"/>
  <c r="F61" i="45"/>
  <c r="I168" i="40" s="1"/>
  <c r="C59" i="34"/>
  <c r="E51" i="34" s="1"/>
  <c r="C75" i="34"/>
  <c r="B101" i="34" s="1"/>
  <c r="I100" i="34" s="1"/>
  <c r="B108" i="34"/>
  <c r="I108" i="34" s="1"/>
  <c r="B86" i="34"/>
  <c r="C80" i="34" s="1"/>
  <c r="B75" i="34"/>
  <c r="B99" i="34" s="1"/>
  <c r="I99" i="34" s="1"/>
  <c r="B59" i="34"/>
  <c r="J109" i="37"/>
  <c r="H112" i="44"/>
  <c r="D147" i="44" s="1"/>
  <c r="D17" i="42" s="1"/>
  <c r="L112" i="45"/>
  <c r="M147" i="45" s="1"/>
  <c r="I17" i="42" s="1"/>
  <c r="J109" i="45"/>
  <c r="M109" i="45"/>
  <c r="M111" i="37"/>
  <c r="J111" i="37"/>
  <c r="M110" i="45"/>
  <c r="J110" i="45"/>
  <c r="H112" i="43"/>
  <c r="D147" i="43" s="1"/>
  <c r="C17" i="42" s="1"/>
  <c r="H112" i="45"/>
  <c r="D147" i="45" s="1"/>
  <c r="E17" i="42" s="1"/>
  <c r="M61" i="44"/>
  <c r="P113" i="40" s="1"/>
  <c r="J113" i="40"/>
  <c r="L112" i="44"/>
  <c r="M147" i="44" s="1"/>
  <c r="H17" i="42" s="1"/>
  <c r="H39" i="37"/>
  <c r="D167" i="37"/>
  <c r="I21" i="43" s="1"/>
  <c r="K39" i="37"/>
  <c r="F167" i="37"/>
  <c r="M109" i="37"/>
  <c r="L112" i="37"/>
  <c r="M147" i="37" s="1"/>
  <c r="F17" i="42" s="1"/>
  <c r="J109" i="44"/>
  <c r="M109" i="44"/>
  <c r="G112" i="44"/>
  <c r="J111" i="44"/>
  <c r="M111" i="44"/>
  <c r="H41" i="37"/>
  <c r="J167" i="37"/>
  <c r="J110" i="37"/>
  <c r="G112" i="37"/>
  <c r="M110" i="37"/>
  <c r="J110" i="43"/>
  <c r="M110" i="43"/>
  <c r="J110" i="44"/>
  <c r="M110" i="44"/>
  <c r="H73" i="37"/>
  <c r="D146" i="37" s="1"/>
  <c r="H37" i="37"/>
  <c r="J67" i="44"/>
  <c r="M119" i="40" s="1"/>
  <c r="M67" i="44"/>
  <c r="P119" i="40" s="1"/>
  <c r="J119" i="40"/>
  <c r="K41" i="37"/>
  <c r="L167" i="37"/>
  <c r="L112" i="43"/>
  <c r="M147" i="43" s="1"/>
  <c r="G17" i="42" s="1"/>
  <c r="J72" i="37"/>
  <c r="D41" i="37"/>
  <c r="M72" i="37"/>
  <c r="L73" i="37"/>
  <c r="M146" i="37" s="1"/>
  <c r="K37" i="37"/>
  <c r="J168" i="37"/>
  <c r="H112" i="37"/>
  <c r="D147" i="37" s="1"/>
  <c r="B17" i="42" s="1"/>
  <c r="J109" i="43"/>
  <c r="M109" i="43"/>
  <c r="G112" i="43"/>
  <c r="J111" i="45"/>
  <c r="G112" i="45"/>
  <c r="M111" i="45"/>
  <c r="J60" i="40"/>
  <c r="D60" i="45"/>
  <c r="M63" i="43"/>
  <c r="P60" i="40" s="1"/>
  <c r="J63" i="43"/>
  <c r="M60" i="40" s="1"/>
  <c r="M111" i="43"/>
  <c r="D177" i="40" l="1"/>
  <c r="E11" i="34"/>
  <c r="D94" i="48"/>
  <c r="E60" i="45"/>
  <c r="H167" i="40" s="1"/>
  <c r="D190" i="40"/>
  <c r="D212" i="40"/>
  <c r="D194" i="40"/>
  <c r="D208" i="40"/>
  <c r="D210" i="40"/>
  <c r="J69" i="43"/>
  <c r="M66" i="40" s="1"/>
  <c r="D211" i="40"/>
  <c r="H36" i="45"/>
  <c r="D36" i="45"/>
  <c r="D186" i="40"/>
  <c r="B94" i="48"/>
  <c r="D220" i="40"/>
  <c r="J165" i="45"/>
  <c r="D217" i="40"/>
  <c r="J66" i="40"/>
  <c r="D203" i="40"/>
  <c r="D213" i="40"/>
  <c r="D221" i="40"/>
  <c r="D170" i="40"/>
  <c r="D165" i="45"/>
  <c r="D172" i="40"/>
  <c r="D171" i="40"/>
  <c r="E53" i="48"/>
  <c r="D192" i="40"/>
  <c r="D182" i="40"/>
  <c r="D196" i="40"/>
  <c r="D218" i="40"/>
  <c r="D178" i="40"/>
  <c r="D200" i="40"/>
  <c r="E6" i="42"/>
  <c r="I6" i="42" s="1"/>
  <c r="D216" i="40"/>
  <c r="D180" i="40"/>
  <c r="D174" i="40"/>
  <c r="D209" i="40"/>
  <c r="D167" i="40"/>
  <c r="D175" i="40"/>
  <c r="D204" i="40"/>
  <c r="M66" i="44"/>
  <c r="P118" i="40" s="1"/>
  <c r="D184" i="40"/>
  <c r="D215" i="40"/>
  <c r="D183" i="40"/>
  <c r="D207" i="40"/>
  <c r="D202" i="40"/>
  <c r="C94" i="34"/>
  <c r="H92" i="34" s="1"/>
  <c r="D189" i="40"/>
  <c r="D214" i="40"/>
  <c r="D197" i="40"/>
  <c r="D176" i="40"/>
  <c r="D181" i="40"/>
  <c r="D201" i="40"/>
  <c r="D205" i="40"/>
  <c r="D199" i="40"/>
  <c r="D179" i="40"/>
  <c r="J118" i="40"/>
  <c r="D188" i="40"/>
  <c r="D140" i="45"/>
  <c r="D185" i="40"/>
  <c r="D168" i="40"/>
  <c r="D169" i="40"/>
  <c r="D195" i="40"/>
  <c r="D191" i="40"/>
  <c r="D219" i="40"/>
  <c r="D187" i="40"/>
  <c r="D173" i="40"/>
  <c r="C36" i="34"/>
  <c r="B156" i="34"/>
  <c r="E51" i="46"/>
  <c r="B165" i="34"/>
  <c r="E53" i="46"/>
  <c r="C40" i="34"/>
  <c r="E13" i="34"/>
  <c r="B204" i="40"/>
  <c r="B174" i="40"/>
  <c r="C42" i="34"/>
  <c r="E9" i="34"/>
  <c r="E7" i="34"/>
  <c r="B210" i="40"/>
  <c r="E121" i="48"/>
  <c r="D141" i="34"/>
  <c r="D135" i="34" s="1"/>
  <c r="E7" i="47"/>
  <c r="C94" i="47"/>
  <c r="H96" i="34" s="1"/>
  <c r="E125" i="47"/>
  <c r="E117" i="47"/>
  <c r="E9" i="47"/>
  <c r="E53" i="47"/>
  <c r="C17" i="34"/>
  <c r="C156" i="34"/>
  <c r="C99" i="34"/>
  <c r="H99" i="34" s="1"/>
  <c r="E13" i="46"/>
  <c r="B163" i="34"/>
  <c r="C158" i="46"/>
  <c r="C158" i="47"/>
  <c r="E11" i="47"/>
  <c r="E15" i="47"/>
  <c r="D154" i="53"/>
  <c r="D156" i="53" s="1"/>
  <c r="M154" i="53"/>
  <c r="M156" i="53" s="1"/>
  <c r="H43" i="53"/>
  <c r="J112" i="53"/>
  <c r="M112" i="53"/>
  <c r="K43" i="53"/>
  <c r="J72" i="53"/>
  <c r="M72" i="53"/>
  <c r="D41" i="53"/>
  <c r="M73" i="53"/>
  <c r="J73" i="53"/>
  <c r="D34" i="53"/>
  <c r="J37" i="53"/>
  <c r="E37" i="53"/>
  <c r="E39" i="53"/>
  <c r="F166" i="53"/>
  <c r="F169" i="53" s="1"/>
  <c r="D166" i="53"/>
  <c r="D169" i="53" s="1"/>
  <c r="J39" i="53"/>
  <c r="D94" i="47"/>
  <c r="J96" i="34" s="1"/>
  <c r="E121" i="47"/>
  <c r="E119" i="47"/>
  <c r="E2" i="42"/>
  <c r="I2" i="42" s="1"/>
  <c r="B145" i="47"/>
  <c r="B151" i="47" s="1"/>
  <c r="B158" i="47"/>
  <c r="F69" i="45"/>
  <c r="I176" i="40" s="1"/>
  <c r="I121" i="40"/>
  <c r="F120" i="40"/>
  <c r="G68" i="45"/>
  <c r="J175" i="40" s="1"/>
  <c r="B168" i="40"/>
  <c r="M67" i="43"/>
  <c r="P64" i="40" s="1"/>
  <c r="J67" i="43"/>
  <c r="M64" i="40" s="1"/>
  <c r="G68" i="44"/>
  <c r="J120" i="40" s="1"/>
  <c r="G64" i="45"/>
  <c r="M64" i="45" s="1"/>
  <c r="P171" i="40" s="1"/>
  <c r="E55" i="46"/>
  <c r="E57" i="46"/>
  <c r="E59" i="47"/>
  <c r="E119" i="48"/>
  <c r="J64" i="44"/>
  <c r="M116" i="40" s="1"/>
  <c r="E59" i="46"/>
  <c r="C94" i="46"/>
  <c r="H94" i="34" s="1"/>
  <c r="E121" i="46"/>
  <c r="D31" i="34"/>
  <c r="D29" i="34" s="1"/>
  <c r="E7" i="46"/>
  <c r="E123" i="48"/>
  <c r="M64" i="44"/>
  <c r="P116" i="40" s="1"/>
  <c r="D94" i="46"/>
  <c r="J94" i="34" s="1"/>
  <c r="E9" i="46"/>
  <c r="B189" i="40"/>
  <c r="B158" i="48"/>
  <c r="E119" i="46"/>
  <c r="E15" i="46"/>
  <c r="G66" i="45"/>
  <c r="E123" i="46"/>
  <c r="B80" i="47"/>
  <c r="B86" i="47" s="1"/>
  <c r="E117" i="46"/>
  <c r="C158" i="34"/>
  <c r="D15" i="34"/>
  <c r="D9" i="34" s="1"/>
  <c r="D101" i="46"/>
  <c r="J102" i="34" s="1"/>
  <c r="E125" i="48"/>
  <c r="B192" i="40"/>
  <c r="B208" i="40"/>
  <c r="B71" i="47"/>
  <c r="E57" i="48"/>
  <c r="B178" i="40"/>
  <c r="H70" i="44" a="1"/>
  <c r="H70" i="44" s="1"/>
  <c r="H37" i="44" s="1"/>
  <c r="E55" i="48"/>
  <c r="B188" i="40"/>
  <c r="E59" i="48"/>
  <c r="D69" i="45"/>
  <c r="G176" i="40" s="1"/>
  <c r="B206" i="40"/>
  <c r="B172" i="40"/>
  <c r="B169" i="40"/>
  <c r="B165" i="48"/>
  <c r="B217" i="40"/>
  <c r="B195" i="40"/>
  <c r="B167" i="40"/>
  <c r="B209" i="40"/>
  <c r="E57" i="34"/>
  <c r="M71" i="37"/>
  <c r="J71" i="37"/>
  <c r="J70" i="37"/>
  <c r="G73" i="37"/>
  <c r="M73" i="37" s="1"/>
  <c r="M70" i="37"/>
  <c r="J62" i="44"/>
  <c r="M114" i="40" s="1"/>
  <c r="J114" i="40"/>
  <c r="C101" i="47"/>
  <c r="H104" i="34" s="1"/>
  <c r="C84" i="34"/>
  <c r="B201" i="40"/>
  <c r="B211" i="40"/>
  <c r="B173" i="40"/>
  <c r="B202" i="40"/>
  <c r="G71" i="43" a="1"/>
  <c r="G71" i="43" s="1"/>
  <c r="D39" i="43" s="1"/>
  <c r="B187" i="40"/>
  <c r="B205" i="40"/>
  <c r="B218" i="40"/>
  <c r="B193" i="40"/>
  <c r="B221" i="40"/>
  <c r="B213" i="40"/>
  <c r="B182" i="40"/>
  <c r="M62" i="44"/>
  <c r="P114" i="40" s="1"/>
  <c r="B17" i="34"/>
  <c r="C165" i="34"/>
  <c r="C101" i="34"/>
  <c r="H100" i="34" s="1"/>
  <c r="B185" i="40"/>
  <c r="B183" i="40"/>
  <c r="B203" i="40"/>
  <c r="B200" i="40"/>
  <c r="B216" i="40"/>
  <c r="B220" i="40"/>
  <c r="B171" i="40"/>
  <c r="B186" i="40"/>
  <c r="B170" i="40"/>
  <c r="B191" i="40"/>
  <c r="B212" i="40"/>
  <c r="B197" i="40"/>
  <c r="B184" i="40"/>
  <c r="B194" i="40"/>
  <c r="B215" i="40"/>
  <c r="B180" i="40"/>
  <c r="B179" i="40"/>
  <c r="B199" i="40"/>
  <c r="B190" i="40"/>
  <c r="B175" i="40"/>
  <c r="B176" i="40"/>
  <c r="B198" i="40"/>
  <c r="E55" i="34"/>
  <c r="G62" i="45"/>
  <c r="J169" i="40" s="1"/>
  <c r="C127" i="34"/>
  <c r="B219" i="40"/>
  <c r="B207" i="40"/>
  <c r="B196" i="40"/>
  <c r="B177" i="40"/>
  <c r="B181" i="40"/>
  <c r="G72" i="43" a="1"/>
  <c r="G72" i="43" s="1"/>
  <c r="M72" i="43" s="1"/>
  <c r="D125" i="34"/>
  <c r="D117" i="34" s="1"/>
  <c r="C165" i="46"/>
  <c r="C165" i="48"/>
  <c r="J60" i="43"/>
  <c r="M57" i="40" s="1"/>
  <c r="J57" i="40"/>
  <c r="M60" i="43"/>
  <c r="P57" i="40" s="1"/>
  <c r="B158" i="34"/>
  <c r="B127" i="34"/>
  <c r="B137" i="47"/>
  <c r="B31" i="46"/>
  <c r="D31" i="46" s="1"/>
  <c r="C60" i="45"/>
  <c r="F112" i="40"/>
  <c r="G60" i="44"/>
  <c r="B13" i="47" s="1"/>
  <c r="L73" i="43"/>
  <c r="M146" i="43" s="1"/>
  <c r="G16" i="42" s="1"/>
  <c r="K37" i="43"/>
  <c r="J167" i="43"/>
  <c r="L167" i="43"/>
  <c r="H73" i="43"/>
  <c r="D146" i="43" s="1"/>
  <c r="C16" i="42" s="1"/>
  <c r="M68" i="45"/>
  <c r="P175" i="40" s="1"/>
  <c r="B75" i="46"/>
  <c r="D75" i="46" s="1"/>
  <c r="B165" i="47"/>
  <c r="D101" i="47"/>
  <c r="J104" i="34" s="1"/>
  <c r="G67" i="45"/>
  <c r="F174" i="40"/>
  <c r="E51" i="47"/>
  <c r="E55" i="47"/>
  <c r="B94" i="47"/>
  <c r="I96" i="34" s="1"/>
  <c r="C158" i="48"/>
  <c r="E11" i="48"/>
  <c r="E13" i="48"/>
  <c r="C94" i="48"/>
  <c r="E15" i="48"/>
  <c r="B125" i="46"/>
  <c r="D92" i="46" s="1"/>
  <c r="J93" i="34" s="1"/>
  <c r="E7" i="48"/>
  <c r="B117" i="47"/>
  <c r="D167" i="43"/>
  <c r="I21" i="44" s="1"/>
  <c r="D59" i="34"/>
  <c r="D51" i="34" s="1"/>
  <c r="E9" i="48"/>
  <c r="C145" i="34"/>
  <c r="C147" i="34"/>
  <c r="C151" i="34"/>
  <c r="E68" i="45"/>
  <c r="H175" i="40" s="1"/>
  <c r="H120" i="40"/>
  <c r="K39" i="43"/>
  <c r="F68" i="45"/>
  <c r="I175" i="40" s="1"/>
  <c r="I120" i="40"/>
  <c r="B141" i="46"/>
  <c r="E63" i="45"/>
  <c r="H170" i="40" s="1"/>
  <c r="H115" i="40"/>
  <c r="B86" i="46"/>
  <c r="B106" i="46"/>
  <c r="I109" i="34" s="1"/>
  <c r="E53" i="44"/>
  <c r="E50" i="45"/>
  <c r="E53" i="45" s="1"/>
  <c r="D27" i="34"/>
  <c r="D65" i="45"/>
  <c r="G172" i="40" s="1"/>
  <c r="G117" i="40"/>
  <c r="B36" i="47"/>
  <c r="G115" i="40"/>
  <c r="B133" i="47"/>
  <c r="B23" i="47"/>
  <c r="B27" i="47"/>
  <c r="P64" i="52"/>
  <c r="P65" i="52"/>
  <c r="B135" i="47"/>
  <c r="B67" i="47"/>
  <c r="P63" i="52"/>
  <c r="B7" i="47"/>
  <c r="B121" i="47"/>
  <c r="D63" i="45"/>
  <c r="G170" i="40" s="1"/>
  <c r="B9" i="47"/>
  <c r="B69" i="47"/>
  <c r="B53" i="47"/>
  <c r="B11" i="47"/>
  <c r="B51" i="47"/>
  <c r="B55" i="47"/>
  <c r="B119" i="47"/>
  <c r="B29" i="47"/>
  <c r="B73" i="47"/>
  <c r="B57" i="47"/>
  <c r="B139" i="47"/>
  <c r="B25" i="47"/>
  <c r="B42" i="46"/>
  <c r="C170" i="46"/>
  <c r="C106" i="46"/>
  <c r="H109" i="34" s="1"/>
  <c r="F168" i="40"/>
  <c r="L71" i="44" a="1"/>
  <c r="L71" i="44" s="1"/>
  <c r="F167" i="44" s="1"/>
  <c r="B15" i="46"/>
  <c r="C156" i="46" s="1"/>
  <c r="B170" i="46"/>
  <c r="D106" i="46"/>
  <c r="J109" i="34" s="1"/>
  <c r="B151" i="46"/>
  <c r="D94" i="34"/>
  <c r="J92" i="34" s="1"/>
  <c r="E117" i="34"/>
  <c r="E119" i="34"/>
  <c r="E125" i="34"/>
  <c r="E121" i="34"/>
  <c r="C187" i="40"/>
  <c r="C173" i="40"/>
  <c r="C195" i="40"/>
  <c r="C217" i="40"/>
  <c r="C185" i="40"/>
  <c r="C219" i="40"/>
  <c r="C203" i="40"/>
  <c r="C211" i="40"/>
  <c r="C218" i="40"/>
  <c r="E3" i="42"/>
  <c r="I3" i="42" s="1"/>
  <c r="C196" i="40"/>
  <c r="C192" i="40"/>
  <c r="C204" i="40"/>
  <c r="C198" i="40"/>
  <c r="C194" i="40"/>
  <c r="C170" i="40"/>
  <c r="C180" i="40"/>
  <c r="C189" i="40"/>
  <c r="C214" i="40"/>
  <c r="C221" i="40"/>
  <c r="C190" i="40"/>
  <c r="C201" i="40"/>
  <c r="C188" i="40"/>
  <c r="C183" i="40"/>
  <c r="C193" i="40"/>
  <c r="C216" i="40"/>
  <c r="C172" i="40"/>
  <c r="C213" i="40"/>
  <c r="C191" i="40"/>
  <c r="C202" i="40"/>
  <c r="C184" i="40"/>
  <c r="C197" i="40"/>
  <c r="C215" i="40"/>
  <c r="C207" i="40"/>
  <c r="C205" i="40"/>
  <c r="C171" i="40"/>
  <c r="C199" i="40"/>
  <c r="C167" i="40"/>
  <c r="C176" i="40"/>
  <c r="C179" i="40"/>
  <c r="C169" i="40"/>
  <c r="C181" i="40"/>
  <c r="C206" i="40"/>
  <c r="C178" i="40"/>
  <c r="C175" i="40"/>
  <c r="C209" i="40"/>
  <c r="C212" i="40"/>
  <c r="C182" i="40"/>
  <c r="C220" i="40"/>
  <c r="C177" i="40"/>
  <c r="C168" i="40"/>
  <c r="C208" i="40"/>
  <c r="C186" i="40"/>
  <c r="C210" i="40"/>
  <c r="C174" i="40"/>
  <c r="C200" i="40"/>
  <c r="I119" i="40"/>
  <c r="F67" i="45"/>
  <c r="I174" i="40" s="1"/>
  <c r="J61" i="45"/>
  <c r="M168" i="40" s="1"/>
  <c r="M66" i="43"/>
  <c r="P63" i="40" s="1"/>
  <c r="J66" i="43"/>
  <c r="M63" i="40" s="1"/>
  <c r="J63" i="40"/>
  <c r="G70" i="43" a="1"/>
  <c r="G70" i="43" s="1"/>
  <c r="D48" i="45"/>
  <c r="E54" i="44"/>
  <c r="G54" i="44"/>
  <c r="B123" i="47"/>
  <c r="G69" i="44"/>
  <c r="L70" i="44" a="1"/>
  <c r="L70" i="44" s="1"/>
  <c r="K37" i="44" s="1"/>
  <c r="L72" i="44" a="1"/>
  <c r="L72" i="44" s="1"/>
  <c r="F121" i="40"/>
  <c r="H71" i="44" a="1"/>
  <c r="H71" i="44" s="1"/>
  <c r="C69" i="45"/>
  <c r="M63" i="44"/>
  <c r="P115" i="40" s="1"/>
  <c r="J115" i="40"/>
  <c r="J63" i="44"/>
  <c r="M115" i="40" s="1"/>
  <c r="G63" i="45"/>
  <c r="H72" i="44" a="1"/>
  <c r="H72" i="44" s="1"/>
  <c r="B59" i="46"/>
  <c r="C61" i="34"/>
  <c r="E53" i="34"/>
  <c r="D75" i="34"/>
  <c r="D67" i="34" s="1"/>
  <c r="E59" i="34"/>
  <c r="B94" i="34"/>
  <c r="I92" i="34" s="1"/>
  <c r="C86" i="34"/>
  <c r="B92" i="34"/>
  <c r="I91" i="34" s="1"/>
  <c r="B61" i="34"/>
  <c r="C82" i="34"/>
  <c r="H43" i="43"/>
  <c r="J168" i="40"/>
  <c r="M154" i="37"/>
  <c r="F16" i="42"/>
  <c r="I22" i="43"/>
  <c r="M112" i="43"/>
  <c r="J112" i="43"/>
  <c r="L166" i="37"/>
  <c r="L169" i="37" s="1"/>
  <c r="J166" i="37"/>
  <c r="J169" i="37" s="1"/>
  <c r="J41" i="37"/>
  <c r="E41" i="37"/>
  <c r="M112" i="37"/>
  <c r="J112" i="37"/>
  <c r="I28" i="43"/>
  <c r="D123" i="34"/>
  <c r="G167" i="40"/>
  <c r="B106" i="47"/>
  <c r="I111" i="34" s="1"/>
  <c r="H43" i="37"/>
  <c r="E64" i="52"/>
  <c r="J37" i="37"/>
  <c r="D34" i="37"/>
  <c r="E63" i="52"/>
  <c r="D43" i="37"/>
  <c r="E37" i="37"/>
  <c r="D154" i="37"/>
  <c r="B16" i="42"/>
  <c r="M112" i="44"/>
  <c r="J112" i="44"/>
  <c r="E39" i="37"/>
  <c r="J39" i="37"/>
  <c r="F166" i="37"/>
  <c r="F169" i="37" s="1"/>
  <c r="D166" i="37"/>
  <c r="D169" i="37" s="1"/>
  <c r="M112" i="45"/>
  <c r="J112" i="45"/>
  <c r="K43" i="37"/>
  <c r="E65" i="52"/>
  <c r="D137" i="34" l="1"/>
  <c r="D139" i="34"/>
  <c r="J62" i="45"/>
  <c r="M169" i="40" s="1"/>
  <c r="D11" i="34"/>
  <c r="D133" i="34"/>
  <c r="D13" i="34"/>
  <c r="M68" i="44"/>
  <c r="P120" i="40" s="1"/>
  <c r="B170" i="47"/>
  <c r="J64" i="45"/>
  <c r="M171" i="40" s="1"/>
  <c r="J171" i="40"/>
  <c r="D106" i="47"/>
  <c r="J111" i="34" s="1"/>
  <c r="B156" i="46"/>
  <c r="D23" i="34"/>
  <c r="G71" i="44" a="1"/>
  <c r="G71" i="44" s="1"/>
  <c r="M71" i="44" s="1"/>
  <c r="J68" i="44"/>
  <c r="M120" i="40" s="1"/>
  <c r="D25" i="34"/>
  <c r="J68" i="45"/>
  <c r="M175" i="40" s="1"/>
  <c r="J41" i="53"/>
  <c r="E41" i="53"/>
  <c r="L166" i="53"/>
  <c r="L169" i="53" s="1"/>
  <c r="J166" i="53"/>
  <c r="J169" i="53" s="1"/>
  <c r="D161" i="53" s="1"/>
  <c r="D43" i="53"/>
  <c r="M62" i="45"/>
  <c r="P169" i="40" s="1"/>
  <c r="B127" i="46"/>
  <c r="D7" i="34"/>
  <c r="D119" i="34"/>
  <c r="M66" i="45"/>
  <c r="P173" i="40" s="1"/>
  <c r="J66" i="45"/>
  <c r="M173" i="40" s="1"/>
  <c r="J173" i="40"/>
  <c r="H71" i="45" a="1"/>
  <c r="H71" i="45" s="1"/>
  <c r="H39" i="45" s="1"/>
  <c r="D121" i="34"/>
  <c r="B17" i="46"/>
  <c r="D125" i="46"/>
  <c r="D123" i="46" s="1"/>
  <c r="D57" i="34"/>
  <c r="B125" i="47"/>
  <c r="B127" i="47" s="1"/>
  <c r="D55" i="34"/>
  <c r="D53" i="34"/>
  <c r="J71" i="43"/>
  <c r="M71" i="43"/>
  <c r="J73" i="37"/>
  <c r="B99" i="46"/>
  <c r="I101" i="34" s="1"/>
  <c r="D25" i="46"/>
  <c r="D23" i="46"/>
  <c r="D27" i="46"/>
  <c r="D29" i="46"/>
  <c r="D41" i="43"/>
  <c r="J166" i="43" s="1"/>
  <c r="J169" i="43" s="1"/>
  <c r="C127" i="46"/>
  <c r="C163" i="46"/>
  <c r="J60" i="44"/>
  <c r="M112" i="40" s="1"/>
  <c r="J112" i="40"/>
  <c r="M60" i="44"/>
  <c r="P112" i="40" s="1"/>
  <c r="C99" i="46"/>
  <c r="H101" i="34" s="1"/>
  <c r="B145" i="48"/>
  <c r="B151" i="48" s="1"/>
  <c r="B57" i="48"/>
  <c r="G60" i="45"/>
  <c r="F167" i="40"/>
  <c r="J72" i="43"/>
  <c r="B75" i="47"/>
  <c r="D75" i="47" s="1"/>
  <c r="B135" i="48"/>
  <c r="D154" i="43"/>
  <c r="D156" i="43" s="1"/>
  <c r="C24" i="42" s="1"/>
  <c r="K43" i="43"/>
  <c r="M154" i="43"/>
  <c r="M156" i="43" s="1"/>
  <c r="G24" i="42" s="1"/>
  <c r="K39" i="44"/>
  <c r="H73" i="44"/>
  <c r="D146" i="44" s="1"/>
  <c r="D154" i="44" s="1"/>
  <c r="B133" i="48"/>
  <c r="B80" i="48"/>
  <c r="B106" i="48" s="1"/>
  <c r="C17" i="46"/>
  <c r="B51" i="48"/>
  <c r="C92" i="46"/>
  <c r="H93" i="34" s="1"/>
  <c r="D15" i="46"/>
  <c r="D9" i="46" s="1"/>
  <c r="B55" i="48"/>
  <c r="J67" i="45"/>
  <c r="M174" i="40" s="1"/>
  <c r="M67" i="45"/>
  <c r="P174" i="40" s="1"/>
  <c r="J174" i="40"/>
  <c r="B67" i="48"/>
  <c r="D121" i="46"/>
  <c r="D119" i="46"/>
  <c r="D117" i="46"/>
  <c r="B7" i="48"/>
  <c r="B73" i="48"/>
  <c r="B119" i="48"/>
  <c r="B31" i="47"/>
  <c r="K41" i="44"/>
  <c r="L167" i="44"/>
  <c r="B163" i="46"/>
  <c r="D99" i="46"/>
  <c r="J101" i="34" s="1"/>
  <c r="D141" i="46"/>
  <c r="B139" i="48"/>
  <c r="B123" i="48"/>
  <c r="B11" i="48"/>
  <c r="M69" i="44"/>
  <c r="P121" i="40" s="1"/>
  <c r="J121" i="40"/>
  <c r="J69" i="44"/>
  <c r="M121" i="40" s="1"/>
  <c r="G72" i="44" a="1"/>
  <c r="G72" i="44" s="1"/>
  <c r="C151" i="46"/>
  <c r="C145" i="46"/>
  <c r="C149" i="46"/>
  <c r="C147" i="46"/>
  <c r="L71" i="45" a="1"/>
  <c r="L71" i="45" s="1"/>
  <c r="B141" i="47"/>
  <c r="C84" i="46"/>
  <c r="C80" i="46"/>
  <c r="C82" i="46"/>
  <c r="C86" i="46"/>
  <c r="D37" i="43"/>
  <c r="M70" i="43"/>
  <c r="J70" i="43"/>
  <c r="B9" i="48"/>
  <c r="B121" i="48"/>
  <c r="B71" i="48"/>
  <c r="B117" i="48"/>
  <c r="B61" i="46"/>
  <c r="C61" i="46"/>
  <c r="B92" i="46"/>
  <c r="I93" i="34" s="1"/>
  <c r="D59" i="46"/>
  <c r="B36" i="48"/>
  <c r="C40" i="46"/>
  <c r="C38" i="46"/>
  <c r="C36" i="46"/>
  <c r="C42" i="46"/>
  <c r="B23" i="48"/>
  <c r="J167" i="44"/>
  <c r="H41" i="44"/>
  <c r="B15" i="47"/>
  <c r="C106" i="47"/>
  <c r="H111" i="34" s="1"/>
  <c r="C170" i="47"/>
  <c r="B42" i="47"/>
  <c r="D73" i="46"/>
  <c r="D69" i="46"/>
  <c r="D71" i="46"/>
  <c r="D67" i="46"/>
  <c r="B53" i="48"/>
  <c r="B27" i="48"/>
  <c r="B69" i="48"/>
  <c r="M63" i="45"/>
  <c r="P170" i="40" s="1"/>
  <c r="J63" i="45"/>
  <c r="M170" i="40" s="1"/>
  <c r="J170" i="40"/>
  <c r="G69" i="45"/>
  <c r="F176" i="40"/>
  <c r="L72" i="45" a="1"/>
  <c r="L72" i="45" s="1"/>
  <c r="B59" i="47"/>
  <c r="G70" i="44" a="1"/>
  <c r="G70" i="44" s="1"/>
  <c r="H39" i="44"/>
  <c r="D167" i="44"/>
  <c r="I21" i="45" s="1"/>
  <c r="I22" i="45" s="1"/>
  <c r="L73" i="44"/>
  <c r="M146" i="44" s="1"/>
  <c r="L70" i="45" a="1"/>
  <c r="L70" i="45" s="1"/>
  <c r="D73" i="34"/>
  <c r="B29" i="48"/>
  <c r="B25" i="48"/>
  <c r="B137" i="48"/>
  <c r="E54" i="45"/>
  <c r="G54" i="45"/>
  <c r="H70" i="45" a="1"/>
  <c r="H70" i="45" s="1"/>
  <c r="H72" i="45" a="1"/>
  <c r="H72" i="45" s="1"/>
  <c r="G73" i="43"/>
  <c r="C149" i="47"/>
  <c r="C147" i="47"/>
  <c r="C145" i="47"/>
  <c r="C151" i="47"/>
  <c r="D71" i="34"/>
  <c r="D69" i="34"/>
  <c r="D161" i="37"/>
  <c r="B22" i="42"/>
  <c r="D156" i="37"/>
  <c r="B24" i="42" s="1"/>
  <c r="F166" i="43"/>
  <c r="F169" i="43" s="1"/>
  <c r="J39" i="43"/>
  <c r="E39" i="43"/>
  <c r="D166" i="43"/>
  <c r="D169" i="43" s="1"/>
  <c r="M156" i="37"/>
  <c r="F24" i="42" s="1"/>
  <c r="F22" i="42"/>
  <c r="C84" i="47"/>
  <c r="C82" i="47"/>
  <c r="C86" i="47"/>
  <c r="C80" i="47"/>
  <c r="I29" i="43"/>
  <c r="I28" i="44"/>
  <c r="I22" i="44"/>
  <c r="D39" i="44" l="1"/>
  <c r="F166" i="44" s="1"/>
  <c r="F169" i="44" s="1"/>
  <c r="J71" i="44"/>
  <c r="D125" i="47"/>
  <c r="D123" i="47" s="1"/>
  <c r="D11" i="46"/>
  <c r="D167" i="45"/>
  <c r="D106" i="48"/>
  <c r="B170" i="48"/>
  <c r="D13" i="46"/>
  <c r="C127" i="47"/>
  <c r="B31" i="48"/>
  <c r="C99" i="48" s="1"/>
  <c r="B156" i="47"/>
  <c r="D92" i="47"/>
  <c r="J95" i="34" s="1"/>
  <c r="B59" i="48"/>
  <c r="C61" i="48" s="1"/>
  <c r="B99" i="47"/>
  <c r="I103" i="34" s="1"/>
  <c r="D43" i="43"/>
  <c r="L166" i="43"/>
  <c r="L169" i="43" s="1"/>
  <c r="E41" i="43"/>
  <c r="B125" i="48"/>
  <c r="C127" i="48" s="1"/>
  <c r="B86" i="48"/>
  <c r="C86" i="48" s="1"/>
  <c r="J41" i="43"/>
  <c r="D73" i="47"/>
  <c r="D69" i="47"/>
  <c r="J167" i="40"/>
  <c r="M60" i="45"/>
  <c r="P167" i="40" s="1"/>
  <c r="J60" i="45"/>
  <c r="M167" i="40" s="1"/>
  <c r="B13" i="48"/>
  <c r="B15" i="48" s="1"/>
  <c r="B75" i="48"/>
  <c r="B99" i="48" s="1"/>
  <c r="B141" i="48"/>
  <c r="D99" i="48" s="1"/>
  <c r="D16" i="42"/>
  <c r="C22" i="42"/>
  <c r="I6" i="34"/>
  <c r="G22" i="42"/>
  <c r="D161" i="43"/>
  <c r="K43" i="44"/>
  <c r="H43" i="44"/>
  <c r="D7" i="46"/>
  <c r="J176" i="40"/>
  <c r="J69" i="45"/>
  <c r="M176" i="40" s="1"/>
  <c r="M69" i="45"/>
  <c r="P176" i="40" s="1"/>
  <c r="G71" i="45" a="1"/>
  <c r="G71" i="45" s="1"/>
  <c r="G72" i="45" a="1"/>
  <c r="G72" i="45" s="1"/>
  <c r="G70" i="45" a="1"/>
  <c r="G70" i="45" s="1"/>
  <c r="D51" i="46"/>
  <c r="D55" i="46"/>
  <c r="D53" i="46"/>
  <c r="D57" i="46"/>
  <c r="D135" i="46"/>
  <c r="D137" i="46"/>
  <c r="D133" i="46"/>
  <c r="D139" i="46"/>
  <c r="D71" i="47"/>
  <c r="D67" i="47"/>
  <c r="C145" i="48"/>
  <c r="C151" i="48"/>
  <c r="C147" i="48"/>
  <c r="C149" i="48"/>
  <c r="B163" i="47"/>
  <c r="D141" i="47"/>
  <c r="D99" i="47"/>
  <c r="J103" i="34" s="1"/>
  <c r="K39" i="45"/>
  <c r="F167" i="45"/>
  <c r="J73" i="43"/>
  <c r="M73" i="43"/>
  <c r="D37" i="44"/>
  <c r="G73" i="44"/>
  <c r="M70" i="44"/>
  <c r="J70" i="44"/>
  <c r="C36" i="47"/>
  <c r="C40" i="47"/>
  <c r="C42" i="47"/>
  <c r="C38" i="47"/>
  <c r="M72" i="44"/>
  <c r="D41" i="44"/>
  <c r="J72" i="44"/>
  <c r="H41" i="45"/>
  <c r="J167" i="45"/>
  <c r="K37" i="45"/>
  <c r="L73" i="45"/>
  <c r="M146" i="45" s="1"/>
  <c r="B92" i="47"/>
  <c r="I95" i="34" s="1"/>
  <c r="C61" i="47"/>
  <c r="B61" i="47"/>
  <c r="D59" i="47"/>
  <c r="D34" i="43"/>
  <c r="K63" i="52"/>
  <c r="E37" i="43"/>
  <c r="J37" i="43"/>
  <c r="C163" i="47"/>
  <c r="D31" i="47"/>
  <c r="C99" i="47"/>
  <c r="H103" i="34" s="1"/>
  <c r="H73" i="45"/>
  <c r="D146" i="45" s="1"/>
  <c r="H37" i="45"/>
  <c r="H16" i="42"/>
  <c r="M154" i="44"/>
  <c r="J6" i="34"/>
  <c r="K41" i="45"/>
  <c r="L167" i="45"/>
  <c r="B17" i="47"/>
  <c r="C17" i="47"/>
  <c r="D15" i="47"/>
  <c r="C92" i="47"/>
  <c r="H95" i="34" s="1"/>
  <c r="C156" i="47"/>
  <c r="C106" i="48"/>
  <c r="C170" i="48"/>
  <c r="B42" i="48"/>
  <c r="I29" i="44"/>
  <c r="I28" i="45"/>
  <c r="I29" i="45" s="1"/>
  <c r="D156" i="44"/>
  <c r="D24" i="42" s="1"/>
  <c r="D22" i="42"/>
  <c r="D117" i="47" l="1"/>
  <c r="B92" i="48"/>
  <c r="B61" i="48"/>
  <c r="D59" i="48"/>
  <c r="D57" i="48" s="1"/>
  <c r="C84" i="48"/>
  <c r="D166" i="44"/>
  <c r="D169" i="44" s="1"/>
  <c r="J39" i="44"/>
  <c r="E39" i="44"/>
  <c r="B163" i="48"/>
  <c r="D119" i="47"/>
  <c r="D121" i="47"/>
  <c r="C82" i="48"/>
  <c r="C80" i="48"/>
  <c r="D75" i="48"/>
  <c r="D31" i="48"/>
  <c r="D23" i="48" s="1"/>
  <c r="D92" i="48"/>
  <c r="B127" i="48"/>
  <c r="C163" i="48"/>
  <c r="B156" i="48"/>
  <c r="D125" i="48"/>
  <c r="D121" i="48" s="1"/>
  <c r="B17" i="48"/>
  <c r="C156" i="48"/>
  <c r="C17" i="48"/>
  <c r="C92" i="48"/>
  <c r="D15" i="48"/>
  <c r="D141" i="48"/>
  <c r="D139" i="48" s="1"/>
  <c r="M154" i="45"/>
  <c r="I16" i="42"/>
  <c r="H22" i="42"/>
  <c r="M156" i="44"/>
  <c r="H24" i="42" s="1"/>
  <c r="E27" i="51"/>
  <c r="K43" i="45"/>
  <c r="D9" i="47"/>
  <c r="D7" i="47"/>
  <c r="D11" i="47"/>
  <c r="D13" i="47"/>
  <c r="E26" i="51"/>
  <c r="H43" i="45"/>
  <c r="E16" i="42"/>
  <c r="D154" i="45"/>
  <c r="D57" i="47"/>
  <c r="D55" i="47"/>
  <c r="D53" i="47"/>
  <c r="D51" i="47"/>
  <c r="D135" i="47"/>
  <c r="D137" i="47"/>
  <c r="D139" i="47"/>
  <c r="D133" i="47"/>
  <c r="G73" i="45"/>
  <c r="D37" i="45"/>
  <c r="J70" i="45"/>
  <c r="M70" i="45"/>
  <c r="M72" i="45"/>
  <c r="J72" i="45"/>
  <c r="D41" i="45"/>
  <c r="L166" i="44"/>
  <c r="L169" i="44" s="1"/>
  <c r="E41" i="44"/>
  <c r="J41" i="44"/>
  <c r="J166" i="44"/>
  <c r="J169" i="44" s="1"/>
  <c r="M73" i="44"/>
  <c r="J73" i="44"/>
  <c r="C42" i="48"/>
  <c r="C40" i="48"/>
  <c r="C38" i="48"/>
  <c r="C36" i="48"/>
  <c r="D25" i="47"/>
  <c r="D23" i="47"/>
  <c r="D27" i="47"/>
  <c r="D29" i="47"/>
  <c r="D43" i="44"/>
  <c r="D34" i="44"/>
  <c r="Q63" i="52"/>
  <c r="J37" i="44"/>
  <c r="E37" i="44"/>
  <c r="M71" i="45"/>
  <c r="D39" i="45"/>
  <c r="J71" i="45"/>
  <c r="D67" i="48"/>
  <c r="D73" i="48"/>
  <c r="D71" i="48"/>
  <c r="D69" i="48"/>
  <c r="D51" i="48" l="1"/>
  <c r="D53" i="48"/>
  <c r="D55" i="48"/>
  <c r="D117" i="48"/>
  <c r="D161" i="44"/>
  <c r="D27" i="48"/>
  <c r="D25" i="48"/>
  <c r="D29" i="48"/>
  <c r="D119" i="48"/>
  <c r="D123" i="48"/>
  <c r="D133" i="48"/>
  <c r="D137" i="48"/>
  <c r="D7" i="48"/>
  <c r="D9" i="48"/>
  <c r="D11" i="48"/>
  <c r="D13" i="48"/>
  <c r="D135" i="48"/>
  <c r="J73" i="45"/>
  <c r="M73" i="45"/>
  <c r="D156" i="45"/>
  <c r="E24" i="42" s="1"/>
  <c r="E22" i="42"/>
  <c r="L166" i="45"/>
  <c r="L169" i="45" s="1"/>
  <c r="E41" i="45"/>
  <c r="J41" i="45"/>
  <c r="J166" i="45"/>
  <c r="J169" i="45" s="1"/>
  <c r="E39" i="45"/>
  <c r="D166" i="45"/>
  <c r="D169" i="45" s="1"/>
  <c r="J39" i="45"/>
  <c r="F166" i="45"/>
  <c r="F169" i="45" s="1"/>
  <c r="E37" i="45"/>
  <c r="D34" i="45"/>
  <c r="D43" i="45"/>
  <c r="J37" i="45"/>
  <c r="E25" i="51"/>
  <c r="I22" i="42"/>
  <c r="M156" i="45"/>
  <c r="I24" i="42" s="1"/>
  <c r="D161"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tc={5F01EA3A-9FD6-41E5-922D-78098FD66051}</author>
    <author>tc={A8F09D2A-D2F4-4266-BA29-724B4D76592E}</author>
    <author>tc={9F97AA5E-DCEA-4AE2-AE33-7DD8FA0C6521}</author>
    <author>tc={58259A2B-71A7-4978-B98C-C6776B76EA9E}</author>
    <author>tc={CB2C22AD-4045-4AC8-85DA-5165474DAE49}</author>
    <author>tc={074952B2-9131-42B7-860D-D76D21BA229A}</author>
    <author>tc={E2004D01-6721-4A2E-9188-9E24E7E18916}</author>
    <author>tc={9AE08D8D-1051-455D-A92F-E6BDE8692C59}</author>
    <author>tc={7408FD21-2D3E-46FF-B79B-D1731510ED1D}</author>
    <author>tc={D25A427A-28E9-4453-8779-555D008ECB88}</author>
    <author>tc={62825CA9-CC75-48DD-B54B-0D0E0849A992}</author>
  </authors>
  <commentList>
    <comment ref="B141" authorId="0" shapeId="0" xr:uid="{5F01EA3A-9FD6-41E5-922D-78098FD66051}">
      <text>
        <t>[Comentario encadenado]
Su versión de Excel le permite leer este comentario encadenado; sin embargo, las ediciones que se apliquen se quitarán si el archivo se abre en una versión más reciente de Excel. Más información: https://go.microsoft.com/fwlink/?linkid=870924
Comentario:
    Should correspond to the prior period’s closing cash balance as reported by the recipient of CCM funds. It should reflect in-country unused funds (bank account + petty cash). It exclusively reflect the Agreement cash balance, funds from other sources should be excluded.</t>
      </text>
    </comment>
    <comment ref="B143" authorId="1" shapeId="0" xr:uid="{A8F09D2A-D2F4-4266-BA29-724B4D76592E}">
      <text>
        <t>[Comentario encadenado]
Su versión de Excel le permite leer este comentario encadenado; sin embargo, las ediciones que se apliquen se quitarán si el archivo se abre en una versión más reciente de Excel. Más información: https://go.microsoft.com/fwlink/?linkid=870924
Comentario:
    All the disbursements executed by the Global Fund during the reporting period.</t>
      </text>
    </comment>
    <comment ref="B144" authorId="2" shapeId="0" xr:uid="{9F97AA5E-DCEA-4AE2-AE33-7DD8FA0C6521}">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Depending on the case, it can be positive or negative</t>
      </text>
    </comment>
    <comment ref="B149" authorId="3" shapeId="0" xr:uid="{58259A2B-71A7-4978-B98C-C6776B76EA9E}">
      <text>
        <t>[Comentario encadenado]
Su versión de Excel le permite leer este comentario encadenado; sin embargo, las ediciones que se apliquen se quitarán si el archivo se abre en una versión más reciente de Excel. Más información: https://go.microsoft.com/fwlink/?linkid=870924
Comentario:
    Adjustment is to take into account foreign exchange gains or losses from translating closing non agreement currency balances (functional and/or other currencies) to agreement reporting currency balances at the end of the reporting period.</t>
      </text>
    </comment>
    <comment ref="B151" authorId="4" shapeId="0" xr:uid="{CB2C22AD-4045-4AC8-85DA-5165474DAE49}">
      <text>
        <t>[Comentario encadenado]
Su versión de Excel le permite leer este comentario encadenado; sin embargo, las ediciones que se apliquen se quitarán si el archivo se abre en una versión más reciente de Excel. Más información: https://go.microsoft.com/fwlink/?linkid=870924
Comentario:
    Changes arising from prior periods’ progress update financial information emanating from correction of errors and mispostings.</t>
      </text>
    </comment>
    <comment ref="B154" authorId="5" shapeId="0" xr:uid="{074952B2-9131-42B7-860D-D76D21BA229A}">
      <text>
        <t>[Comentario encadenado]
Su versión de Excel le permite leer este comentario encadenado; sin embargo, las ediciones que se apliquen se quitarán si el archivo se abre en una versión más reciente de Excel. Más información: https://go.microsoft.com/fwlink/?linkid=870924
Comentario:
    The closing cash balance is derived as the opening cash balance, adding the total agreement income for the period less in-country expenditures and adding reconciliation adjustments for the period.</t>
      </text>
    </comment>
    <comment ref="B155" authorId="6" shapeId="0" xr:uid="{E2004D01-6721-4A2E-9188-9E24E7E18916}">
      <text>
        <t>[Comentario encadenado]
Su versión de Excel le permite leer este comentario encadenado; sin embargo, las ediciones que se apliquen se quitarán si el archivo se abre en una versión más reciente de Excel. Más información: https://go.microsoft.com/fwlink/?linkid=870924
Comentario:
    Represent the bank statement(s) balance as at the report period end.</t>
      </text>
    </comment>
    <comment ref="B158" authorId="7" shapeId="0" xr:uid="{9AE08D8D-1051-455D-A92F-E6BDE8692C59}">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 ref="B159" authorId="8" shapeId="0" xr:uid="{7408FD21-2D3E-46FF-B79B-D1731510ED1D}">
      <text>
        <t>[Comentario encadenado]
Su versión de Excel le permite leer este comentario encadenado; sin embargo, las ediciones que se apliquen se quitarán si el archivo se abre en una versión más reciente de Excel. Más información: https://go.microsoft.com/fwlink/?linkid=870924
Comentario:
    Represents the value of signed contracts for which good have not been received or services rendered (not yet invoiced) by a supplier as at the reporting period end</t>
      </text>
    </comment>
    <comment ref="B169" authorId="9" shapeId="0" xr:uid="{D25A427A-28E9-4453-8779-555D008ECB88}">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 ref="I169" authorId="10" shapeId="0" xr:uid="{62825CA9-CC75-48DD-B54B-0D0E0849A992}">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tc={D9BD9D61-BB6A-4512-A0E0-AFBAC039FBF8}</author>
    <author>tc={A447A65A-A086-45D5-AB28-8E69545324F2}</author>
    <author>tc={F4B48CB2-E8A1-4ED8-A351-548F24B03170}</author>
    <author>tc={A8895525-5F23-41E5-BDCD-250ABA2AC5F6}</author>
    <author>tc={49155150-6900-4E51-BD03-8F37D3E3FDB9}</author>
    <author>tc={82C172DE-CB6D-4C75-9030-1BC69764CEFD}</author>
    <author>tc={66AB14C9-9F26-4F0C-92B2-3C8509B57EB1}</author>
    <author>tc={CD264B78-4187-41FE-8349-E868FAE5774A}</author>
    <author>tc={0503E208-3418-4094-8D4F-37A81B7C1289}</author>
    <author>tc={488F31A9-DCEE-4614-88F4-D08419505DF6}</author>
    <author>tc={AAFC8247-9851-4252-B2F9-9CBA5E57D7CE}</author>
  </authors>
  <commentList>
    <comment ref="B141" authorId="0" shapeId="0" xr:uid="{D9BD9D61-BB6A-4512-A0E0-AFBAC039FBF8}">
      <text>
        <t>[Comentario encadenado]
Su versión de Excel le permite leer este comentario encadenado; sin embargo, las ediciones que se apliquen se quitarán si el archivo se abre en una versión más reciente de Excel. Más información: https://go.microsoft.com/fwlink/?linkid=870924
Comentario:
    Should correspond to the prior period’s closing cash balance as reported by the recipient of CCM funds. It should reflect in-country unused funds (bank account + petty cash). It exclusively reflect the Agreement cash balance, funds from other sources should be excluded.</t>
      </text>
    </comment>
    <comment ref="B143" authorId="1" shapeId="0" xr:uid="{A447A65A-A086-45D5-AB28-8E69545324F2}">
      <text>
        <t>[Comentario encadenado]
Su versión de Excel le permite leer este comentario encadenado; sin embargo, las ediciones que se apliquen se quitarán si el archivo se abre en una versión más reciente de Excel. Más información: https://go.microsoft.com/fwlink/?linkid=870924
Comentario:
    All the disbursements executed by the Global Fund during the reporting period.</t>
      </text>
    </comment>
    <comment ref="B144" authorId="2" shapeId="0" xr:uid="{F4B48CB2-E8A1-4ED8-A351-548F24B03170}">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Depending on the case, it can be positive or negative</t>
      </text>
    </comment>
    <comment ref="B149" authorId="3" shapeId="0" xr:uid="{A8895525-5F23-41E5-BDCD-250ABA2AC5F6}">
      <text>
        <t>[Comentario encadenado]
Su versión de Excel le permite leer este comentario encadenado; sin embargo, las ediciones que se apliquen se quitarán si el archivo se abre en una versión más reciente de Excel. Más información: https://go.microsoft.com/fwlink/?linkid=870924
Comentario:
    Adjustment is to take into account foreign exchange gains or losses from translating closing non agreement currency balances (functional and/or other currencies) to agreement reporting currency balances at the end of the reporting period.</t>
      </text>
    </comment>
    <comment ref="B151" authorId="4" shapeId="0" xr:uid="{49155150-6900-4E51-BD03-8F37D3E3FDB9}">
      <text>
        <t>[Comentario encadenado]
Su versión de Excel le permite leer este comentario encadenado; sin embargo, las ediciones que se apliquen se quitarán si el archivo se abre en una versión más reciente de Excel. Más información: https://go.microsoft.com/fwlink/?linkid=870924
Comentario:
    Changes arising from prior periods’ progress update financial information emanating from correction of errors and mispostings.</t>
      </text>
    </comment>
    <comment ref="B154" authorId="5" shapeId="0" xr:uid="{82C172DE-CB6D-4C75-9030-1BC69764CEFD}">
      <text>
        <t>[Comentario encadenado]
Su versión de Excel le permite leer este comentario encadenado; sin embargo, las ediciones que se apliquen se quitarán si el archivo se abre en una versión más reciente de Excel. Más información: https://go.microsoft.com/fwlink/?linkid=870924
Comentario:
    The closing cash balance is derived as the opening cash balance, adding the total agreement income for the period less in-country expenditures and adding reconciliation adjustments for the period.</t>
      </text>
    </comment>
    <comment ref="B155" authorId="6" shapeId="0" xr:uid="{66AB14C9-9F26-4F0C-92B2-3C8509B57EB1}">
      <text>
        <t>[Comentario encadenado]
Su versión de Excel le permite leer este comentario encadenado; sin embargo, las ediciones que se apliquen se quitarán si el archivo se abre en una versión más reciente de Excel. Más información: https://go.microsoft.com/fwlink/?linkid=870924
Comentario:
    Represent the bank statement(s) balance as at the report period end.</t>
      </text>
    </comment>
    <comment ref="B158" authorId="7" shapeId="0" xr:uid="{CD264B78-4187-41FE-8349-E868FAE5774A}">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 ref="B159" authorId="8" shapeId="0" xr:uid="{0503E208-3418-4094-8D4F-37A81B7C1289}">
      <text>
        <t>[Comentario encadenado]
Su versión de Excel le permite leer este comentario encadenado; sin embargo, las ediciones que se apliquen se quitarán si el archivo se abre en una versión más reciente de Excel. Más información: https://go.microsoft.com/fwlink/?linkid=870924
Comentario:
    Represents the value of signed contracts for which good have not been received or services rendered (not yet invoiced) by a supplier as at the reporting period end</t>
      </text>
    </comment>
    <comment ref="B169" authorId="9" shapeId="0" xr:uid="{488F31A9-DCEE-4614-88F4-D08419505DF6}">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 ref="I169" authorId="10" shapeId="0" xr:uid="{AAFC8247-9851-4252-B2F9-9CBA5E57D7CE}">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tc={D50EA5A0-C4CD-4C9F-BBB8-BA5A18136CD5}</author>
    <author>tc={C6F432F8-04F0-424D-A165-913D773EF9CA}</author>
    <author>tc={855B7B91-AC25-4B67-BAE3-788B36AC204E}</author>
    <author>tc={DA0B9AFA-EAC1-41F3-8586-B30D384C7363}</author>
    <author>tc={E25736F9-5A80-47CE-A588-52F9513F9439}</author>
    <author>tc={126FAC70-E87C-4C61-80FD-50A98025DE82}</author>
    <author>tc={348FC0F6-21E8-4815-9A92-184BD239BBF1}</author>
    <author>tc={45DCB15D-5299-408E-8C2C-D4450060D10B}</author>
    <author>tc={6682FED2-8BBB-4382-BD0D-AF738AD611E4}</author>
    <author>tc={7A01CA60-C280-49B2-B673-B2BD8CD3CFF9}</author>
    <author>tc={86ABC0F3-D465-4F17-8C0A-F46587A0ABD7}</author>
  </authors>
  <commentList>
    <comment ref="B141" authorId="0" shapeId="0" xr:uid="{D50EA5A0-C4CD-4C9F-BBB8-BA5A18136CD5}">
      <text>
        <t>[Comentario encadenado]
Su versión de Excel le permite leer este comentario encadenado; sin embargo, las ediciones que se apliquen se quitarán si el archivo se abre en una versión más reciente de Excel. Más información: https://go.microsoft.com/fwlink/?linkid=870924
Comentario:
    Should correspond to the prior period’s closing cash balance as reported by the recipient of CCM funds. It should reflect in-country unused funds (bank account + petty cash). It exclusively reflect the Agreement cash balance, funds from other sources should be excluded.</t>
      </text>
    </comment>
    <comment ref="B143" authorId="1" shapeId="0" xr:uid="{C6F432F8-04F0-424D-A165-913D773EF9CA}">
      <text>
        <t>[Comentario encadenado]
Su versión de Excel le permite leer este comentario encadenado; sin embargo, las ediciones que se apliquen se quitarán si el archivo se abre en una versión más reciente de Excel. Más información: https://go.microsoft.com/fwlink/?linkid=870924
Comentario:
    All the disbursements executed by the Global Fund during the reporting period.</t>
      </text>
    </comment>
    <comment ref="B144" authorId="2" shapeId="0" xr:uid="{855B7B91-AC25-4B67-BAE3-788B36AC204E}">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Depending on the case, it can be positive or negative</t>
      </text>
    </comment>
    <comment ref="B149" authorId="3" shapeId="0" xr:uid="{DA0B9AFA-EAC1-41F3-8586-B30D384C7363}">
      <text>
        <t>[Comentario encadenado]
Su versión de Excel le permite leer este comentario encadenado; sin embargo, las ediciones que se apliquen se quitarán si el archivo se abre en una versión más reciente de Excel. Más información: https://go.microsoft.com/fwlink/?linkid=870924
Comentario:
    Adjustment is to take into account foreign exchange gains or losses from translating closing non agreement currency balances (functional and/or other currencies) to agreement reporting currency balances at the end of the reporting period.</t>
      </text>
    </comment>
    <comment ref="B151" authorId="4" shapeId="0" xr:uid="{E25736F9-5A80-47CE-A588-52F9513F9439}">
      <text>
        <t>[Comentario encadenado]
Su versión de Excel le permite leer este comentario encadenado; sin embargo, las ediciones que se apliquen se quitarán si el archivo se abre en una versión más reciente de Excel. Más información: https://go.microsoft.com/fwlink/?linkid=870924
Comentario:
    Changes arising from prior periods’ progress update financial information emanating from correction of errors and mispostings.</t>
      </text>
    </comment>
    <comment ref="B154" authorId="5" shapeId="0" xr:uid="{126FAC70-E87C-4C61-80FD-50A98025DE82}">
      <text>
        <t>[Comentario encadenado]
Su versión de Excel le permite leer este comentario encadenado; sin embargo, las ediciones que se apliquen se quitarán si el archivo se abre en una versión más reciente de Excel. Más información: https://go.microsoft.com/fwlink/?linkid=870924
Comentario:
    The closing cash balance is derived as the opening cash balance, adding the total agreement income for the period less in-country expenditures and adding reconciliation adjustments for the period.</t>
      </text>
    </comment>
    <comment ref="B155" authorId="6" shapeId="0" xr:uid="{348FC0F6-21E8-4815-9A92-184BD239BBF1}">
      <text>
        <t>[Comentario encadenado]
Su versión de Excel le permite leer este comentario encadenado; sin embargo, las ediciones que se apliquen se quitarán si el archivo se abre en una versión más reciente de Excel. Más información: https://go.microsoft.com/fwlink/?linkid=870924
Comentario:
    Represent the bank statement(s) balance as at the report period end.</t>
      </text>
    </comment>
    <comment ref="B158" authorId="7" shapeId="0" xr:uid="{45DCB15D-5299-408E-8C2C-D4450060D1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 ref="B159" authorId="8" shapeId="0" xr:uid="{6682FED2-8BBB-4382-BD0D-AF738AD611E4}">
      <text>
        <t>[Comentario encadenado]
Su versión de Excel le permite leer este comentario encadenado; sin embargo, las ediciones que se apliquen se quitarán si el archivo se abre en una versión más reciente de Excel. Más información: https://go.microsoft.com/fwlink/?linkid=870924
Comentario:
    Represents the value of signed contracts for which good have not been received or services rendered (not yet invoiced) by a supplier as at the reporting period end</t>
      </text>
    </comment>
    <comment ref="B169" authorId="9" shapeId="0" xr:uid="{7A01CA60-C280-49B2-B673-B2BD8CD3CFF9}">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 ref="I169" authorId="10" shapeId="0" xr:uid="{86ABC0F3-D465-4F17-8C0A-F46587A0ABD7}">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tc={D8EFABCB-3B20-4055-B46F-11ECB30C5AB0}</author>
    <author>tc={AA87CAF3-24BA-4173-912E-21C372A858FD}</author>
    <author>tc={F1272291-1060-4B6C-9B2D-593A941BA288}</author>
    <author>tc={326408A2-903A-45EB-B08A-B11F4938A1BF}</author>
    <author>tc={A304A336-A522-402C-BFCB-A7B619DE9D0E}</author>
    <author>tc={A7949330-33F8-4A9C-9584-2F12D2DD8943}</author>
    <author>tc={D488C9CA-97EA-41E0-8D4D-D3C45C337E09}</author>
    <author>tc={FBFEA9FF-9CFC-4C0A-9BBD-7382A3CDACEA}</author>
    <author>tc={E2A82996-1E55-4F12-8744-2D2100D22585}</author>
    <author>tc={A16A2248-DB84-4246-93CB-CA5A889880AA}</author>
    <author>tc={E382BE43-6C50-4CB2-AEC2-264615AD4A62}</author>
  </authors>
  <commentList>
    <comment ref="B141" authorId="0" shapeId="0" xr:uid="{D8EFABCB-3B20-4055-B46F-11ECB30C5AB0}">
      <text>
        <t>[Comentario encadenado]
Su versión de Excel le permite leer este comentario encadenado; sin embargo, las ediciones que se apliquen se quitarán si el archivo se abre en una versión más reciente de Excel. Más información: https://go.microsoft.com/fwlink/?linkid=870924
Comentario:
    Should correspond to the prior period’s closing cash balance as reported by the recipient of CCM funds. It should reflect in-country unused funds (bank account + petty cash). It exclusively reflect the Agreement cash balance, funds from other sources should be excluded.</t>
      </text>
    </comment>
    <comment ref="B143" authorId="1" shapeId="0" xr:uid="{AA87CAF3-24BA-4173-912E-21C372A858FD}">
      <text>
        <t>[Comentario encadenado]
Su versión de Excel le permite leer este comentario encadenado; sin embargo, las ediciones que se apliquen se quitarán si el archivo se abre en una versión más reciente de Excel. Más información: https://go.microsoft.com/fwlink/?linkid=870924
Comentario:
    All the disbursements executed by the Global Fund during the reporting period.</t>
      </text>
    </comment>
    <comment ref="B144" authorId="2" shapeId="0" xr:uid="{F1272291-1060-4B6C-9B2D-593A941BA288}">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Depending on the case, it can be positive or negative</t>
      </text>
    </comment>
    <comment ref="B149" authorId="3" shapeId="0" xr:uid="{326408A2-903A-45EB-B08A-B11F4938A1BF}">
      <text>
        <t>[Comentario encadenado]
Su versión de Excel le permite leer este comentario encadenado; sin embargo, las ediciones que se apliquen se quitarán si el archivo se abre en una versión más reciente de Excel. Más información: https://go.microsoft.com/fwlink/?linkid=870924
Comentario:
    Adjustment is to take into account foreign exchange gains or losses from translating closing non agreement currency balances (functional and/or other currencies) to agreement reporting currency balances at the end of the reporting period.</t>
      </text>
    </comment>
    <comment ref="B151" authorId="4" shapeId="0" xr:uid="{A304A336-A522-402C-BFCB-A7B619DE9D0E}">
      <text>
        <t>[Comentario encadenado]
Su versión de Excel le permite leer este comentario encadenado; sin embargo, las ediciones que se apliquen se quitarán si el archivo se abre en una versión más reciente de Excel. Más información: https://go.microsoft.com/fwlink/?linkid=870924
Comentario:
    Changes arising from prior periods’ progress update financial information emanating from correction of errors and mispostings.</t>
      </text>
    </comment>
    <comment ref="B154" authorId="5" shapeId="0" xr:uid="{A7949330-33F8-4A9C-9584-2F12D2DD8943}">
      <text>
        <t>[Comentario encadenado]
Su versión de Excel le permite leer este comentario encadenado; sin embargo, las ediciones que se apliquen se quitarán si el archivo se abre en una versión más reciente de Excel. Más información: https://go.microsoft.com/fwlink/?linkid=870924
Comentario:
    The closing cash balance is derived as the opening cash balance, adding the total agreement income for the period less in-country expenditures and adding reconciliation adjustments for the period.</t>
      </text>
    </comment>
    <comment ref="B155" authorId="6" shapeId="0" xr:uid="{D488C9CA-97EA-41E0-8D4D-D3C45C337E09}">
      <text>
        <t>[Comentario encadenado]
Su versión de Excel le permite leer este comentario encadenado; sin embargo, las ediciones que se apliquen se quitarán si el archivo se abre en una versión más reciente de Excel. Más información: https://go.microsoft.com/fwlink/?linkid=870924
Comentario:
    Represent the bank statement(s) balance as at the report period end.</t>
      </text>
    </comment>
    <comment ref="B158" authorId="7" shapeId="0" xr:uid="{FBFEA9FF-9CFC-4C0A-9BBD-7382A3CDACEA}">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 ref="B159" authorId="8" shapeId="0" xr:uid="{E2A82996-1E55-4F12-8744-2D2100D22585}">
      <text>
        <t>[Comentario encadenado]
Su versión de Excel le permite leer este comentario encadenado; sin embargo, las ediciones que se apliquen se quitarán si el archivo se abre en una versión más reciente de Excel. Más información: https://go.microsoft.com/fwlink/?linkid=870924
Comentario:
    Represents the value of signed contracts for which good have not been received or services rendered (not yet invoiced) by a supplier as at the reporting period end</t>
      </text>
    </comment>
    <comment ref="B169" authorId="9" shapeId="0" xr:uid="{A16A2248-DB84-4246-93CB-CA5A889880AA}">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 ref="I169" authorId="10" shapeId="0" xr:uid="{E382BE43-6C50-4CB2-AEC2-264615AD4A62}">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tc={5D84FF19-87DE-4B7E-AA47-E052C5DB9E96}</author>
    <author>tc={A8F9C9D7-9EA1-4D89-96BC-166E5985C7F9}</author>
    <author>tc={4D87E199-BA31-43A5-9F7B-F966F8481F6C}</author>
    <author>tc={91C550A4-7EFE-42FF-A763-43312008333E}</author>
    <author>tc={45AFAF78-90AE-4789-926C-61EE98288304}</author>
    <author>tc={7C8113B9-76C1-4572-B082-096213C26912}</author>
    <author>tc={A3E893E6-4BD7-4D9F-BD75-180EE76343FE}</author>
    <author>tc={D12F6E59-D1A4-4C9F-ACE6-6803C1663EA1}</author>
    <author>tc={F95D8448-F9BA-45CC-A46A-3B685DB478D9}</author>
    <author>tc={F268A3A4-9B27-4CBD-A4DC-AB24706901EF}</author>
    <author>tc={1BAF4BA3-ACFC-4B1C-8150-48903C3E2F59}</author>
  </authors>
  <commentList>
    <comment ref="B141" authorId="0" shapeId="0" xr:uid="{5D84FF19-87DE-4B7E-AA47-E052C5DB9E96}">
      <text>
        <t>[Comentario encadenado]
Su versión de Excel le permite leer este comentario encadenado; sin embargo, las ediciones que se apliquen se quitarán si el archivo se abre en una versión más reciente de Excel. Más información: https://go.microsoft.com/fwlink/?linkid=870924
Comentario:
    Should correspond to the prior period’s closing cash balance as reported by the recipient of CCM funds. It should reflect in-country unused funds (bank account + petty cash). It exclusively reflect the Agreement cash balance, funds from other sources should be excluded.</t>
      </text>
    </comment>
    <comment ref="B143" authorId="1" shapeId="0" xr:uid="{A8F9C9D7-9EA1-4D89-96BC-166E5985C7F9}">
      <text>
        <t>[Comentario encadenado]
Su versión de Excel le permite leer este comentario encadenado; sin embargo, las ediciones que se apliquen se quitarán si el archivo se abre en una versión más reciente de Excel. Más información: https://go.microsoft.com/fwlink/?linkid=870924
Comentario:
    All the disbursements executed by the Global Fund during the reporting period.</t>
      </text>
    </comment>
    <comment ref="B144" authorId="2" shapeId="0" xr:uid="{4D87E199-BA31-43A5-9F7B-F966F8481F6C}">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Depending on the case, it can be positive or negative</t>
      </text>
    </comment>
    <comment ref="B149" authorId="3" shapeId="0" xr:uid="{91C550A4-7EFE-42FF-A763-43312008333E}">
      <text>
        <t>[Comentario encadenado]
Su versión de Excel le permite leer este comentario encadenado; sin embargo, las ediciones que se apliquen se quitarán si el archivo se abre en una versión más reciente de Excel. Más información: https://go.microsoft.com/fwlink/?linkid=870924
Comentario:
    Adjustment is to take into account foreign exchange gains or losses from translating closing non agreement currency balances (functional and/or other currencies) to agreement reporting currency balances at the end of the reporting period.</t>
      </text>
    </comment>
    <comment ref="B151" authorId="4" shapeId="0" xr:uid="{45AFAF78-90AE-4789-926C-61EE98288304}">
      <text>
        <t>[Comentario encadenado]
Su versión de Excel le permite leer este comentario encadenado; sin embargo, las ediciones que se apliquen se quitarán si el archivo se abre en una versión más reciente de Excel. Más información: https://go.microsoft.com/fwlink/?linkid=870924
Comentario:
    Changes arising from prior periods’ progress update financial information emanating from correction of errors and mispostings.</t>
      </text>
    </comment>
    <comment ref="B154" authorId="5" shapeId="0" xr:uid="{7C8113B9-76C1-4572-B082-096213C26912}">
      <text>
        <t>[Comentario encadenado]
Su versión de Excel le permite leer este comentario encadenado; sin embargo, las ediciones que se apliquen se quitarán si el archivo se abre en una versión más reciente de Excel. Más información: https://go.microsoft.com/fwlink/?linkid=870924
Comentario:
    The closing cash balance is derived as the opening cash balance, adding the total agreement income for the period less in-country expenditures and adding reconciliation adjustments for the period.</t>
      </text>
    </comment>
    <comment ref="B155" authorId="6" shapeId="0" xr:uid="{A3E893E6-4BD7-4D9F-BD75-180EE76343FE}">
      <text>
        <t>[Comentario encadenado]
Su versión de Excel le permite leer este comentario encadenado; sin embargo, las ediciones que se apliquen se quitarán si el archivo se abre en una versión más reciente de Excel. Más información: https://go.microsoft.com/fwlink/?linkid=870924
Comentario:
    Represent the bank statement(s) balance as at the report period end.</t>
      </text>
    </comment>
    <comment ref="B158" authorId="7" shapeId="0" xr:uid="{D12F6E59-D1A4-4C9F-ACE6-6803C1663EA1}">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 ref="B159" authorId="8" shapeId="0" xr:uid="{F95D8448-F9BA-45CC-A46A-3B685DB478D9}">
      <text>
        <t>[Comentario encadenado]
Su versión de Excel le permite leer este comentario encadenado; sin embargo, las ediciones que se apliquen se quitarán si el archivo se abre en una versión más reciente de Excel. Más información: https://go.microsoft.com/fwlink/?linkid=870924
Comentario:
    Represents the value of signed contracts for which good have not been received or services rendered (not yet invoiced) by a supplier as at the reporting period end</t>
      </text>
    </comment>
    <comment ref="B169" authorId="9" shapeId="0" xr:uid="{F268A3A4-9B27-4CBD-A4DC-AB24706901EF}">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 ref="I169" authorId="10" shapeId="0" xr:uid="{1BAF4BA3-ACFC-4B1C-8150-48903C3E2F59}">
      <text>
        <t>[Comentario encadenado]
Su versión de Excel le permite leer este comentario encadenado; sin embargo, las ediciones que se apliquen se quitarán si el archivo se abre en una versión más reciente de Excel. Más información: https://go.microsoft.com/fwlink/?linkid=870924
Comentario:
    Covers all unpaid expenses including any open invoices, or values for which goods have been received and services rendered but not paid as at the end of the reporting period</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chema" type="4" refreshedVersion="0" background="1">
    <webPr xml="1" sourceData="1" url="\\prodmeteorfs.gf.theglobalfund.org\UserDesktops\DKapodistria\Desktop\schema.xml" htmlTables="1" htmlFormat="all"/>
  </connection>
  <connection id="2" xr16:uid="{00000000-0015-0000-FFFF-FFFF01000000}" name="schemaNew" type="4" refreshedVersion="0" background="1">
    <webPr xml="1" sourceData="1" url="E:\schemaNew.xml" htmlTables="1" htmlFormat="all"/>
  </connection>
  <connection id="3" xr16:uid="{00000000-0015-0000-FFFF-FFFF02000000}" name="schemaNew1" type="4" refreshedVersion="0" background="1">
    <webPr xml="1" sourceData="1" url="E:\schemaNew.xml" htmlTables="1" htmlFormat="all"/>
  </connection>
  <connection id="4" xr16:uid="{00000000-0015-0000-FFFF-FFFF03000000}" name="schemaNew2" type="4" refreshedVersion="0" background="1">
    <webPr xml="1" sourceData="1" url="E:\schemaNew.xml" htmlTables="1" htmlFormat="all"/>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<sst xmlns="http://schemas.openxmlformats.org/spreadsheetml/2006/main" count="2156" uniqueCount="492">
  <si>
    <t>CCM Afghanistan</t>
  </si>
  <si>
    <t>CCM Albania</t>
  </si>
  <si>
    <t>CCM Angola</t>
  </si>
  <si>
    <t>CCM Armenia</t>
  </si>
  <si>
    <t>CCM Azerbaijan</t>
  </si>
  <si>
    <t>CCM Bangladesh</t>
  </si>
  <si>
    <t>CCM Belarus</t>
  </si>
  <si>
    <t>CCM Belize</t>
  </si>
  <si>
    <t>CCM Benin</t>
  </si>
  <si>
    <t>CCM Bhutan</t>
  </si>
  <si>
    <t>CCM Bolivia</t>
  </si>
  <si>
    <t>CCM Bosnia and Herzegovina</t>
  </si>
  <si>
    <t>CCM Botswana</t>
  </si>
  <si>
    <t>CCM Bulgaria</t>
  </si>
  <si>
    <t>CCM Burkina Faso</t>
  </si>
  <si>
    <t>CCM Burundi</t>
  </si>
  <si>
    <t>CCM Cambodia</t>
  </si>
  <si>
    <t>CCM Cameroon</t>
  </si>
  <si>
    <t>CCM Central African Republic</t>
  </si>
  <si>
    <t>CCM Chad</t>
  </si>
  <si>
    <t>CCM Colombia</t>
  </si>
  <si>
    <t>CCM Comoros</t>
  </si>
  <si>
    <t>CCM Congo (Democratic Republic)</t>
  </si>
  <si>
    <t>CCM Congo (Republic of)</t>
  </si>
  <si>
    <t>CCM Costa Rica</t>
  </si>
  <si>
    <t>CCM Cuba</t>
  </si>
  <si>
    <t>CCM Djibouti</t>
  </si>
  <si>
    <t>CCM Dominican Republic</t>
  </si>
  <si>
    <t>CCM Ecuador</t>
  </si>
  <si>
    <t>CCM El Salvador</t>
  </si>
  <si>
    <t>CCM Eritrea</t>
  </si>
  <si>
    <t>CCM Ethiopia</t>
  </si>
  <si>
    <t>CCM Fiji</t>
  </si>
  <si>
    <t>CCM Gabon</t>
  </si>
  <si>
    <t>CCM Gambia</t>
  </si>
  <si>
    <t>CCM Georgia</t>
  </si>
  <si>
    <t>CCM Ghana</t>
  </si>
  <si>
    <t>CCM Guatemala</t>
  </si>
  <si>
    <t>CCM Guinea</t>
  </si>
  <si>
    <t>CCM Guinea-Bissau</t>
  </si>
  <si>
    <t>CCM Guyana</t>
  </si>
  <si>
    <t>CCM Haiti</t>
  </si>
  <si>
    <t>CCM Honduras</t>
  </si>
  <si>
    <t>CCM India</t>
  </si>
  <si>
    <t>CCM Indonesia</t>
  </si>
  <si>
    <t>CCM Iran (Islamic Republic of)</t>
  </si>
  <si>
    <t>CCM Jamaica</t>
  </si>
  <si>
    <t>CCM Kazakhstan</t>
  </si>
  <si>
    <t>CCM Kenya</t>
  </si>
  <si>
    <t>CCM Kosovo</t>
  </si>
  <si>
    <t>CCM Kyrgyzstan</t>
  </si>
  <si>
    <t>CCM Lao PDR</t>
  </si>
  <si>
    <t>CCM Lesotho</t>
  </si>
  <si>
    <t>CCM Liberia</t>
  </si>
  <si>
    <t>CCM Macedonia</t>
  </si>
  <si>
    <t>CCM Madagascar</t>
  </si>
  <si>
    <t>CCM Malawi</t>
  </si>
  <si>
    <t>CCM Malaysia</t>
  </si>
  <si>
    <t>CCM Mali</t>
  </si>
  <si>
    <t>CCM Mauritania</t>
  </si>
  <si>
    <t>CCM Mauritius</t>
  </si>
  <si>
    <t>CCM Moldova</t>
  </si>
  <si>
    <t>CCM Mongolia</t>
  </si>
  <si>
    <t>CCM Montenegro</t>
  </si>
  <si>
    <t>CCM Morocco</t>
  </si>
  <si>
    <t>CCM Mozambique</t>
  </si>
  <si>
    <t>CCM Myanmar</t>
  </si>
  <si>
    <t>CCM Namibia</t>
  </si>
  <si>
    <t>CCM Nepal</t>
  </si>
  <si>
    <t>CCM Nicaragua</t>
  </si>
  <si>
    <t>CCM Niger</t>
  </si>
  <si>
    <t>CCM Nigeria</t>
  </si>
  <si>
    <t>CCM Pakistan</t>
  </si>
  <si>
    <t>CCM Panama</t>
  </si>
  <si>
    <t>CCM Papua New Guinea</t>
  </si>
  <si>
    <t>CCM Paraguay</t>
  </si>
  <si>
    <t>CCM Peru</t>
  </si>
  <si>
    <t>CCM Philippines</t>
  </si>
  <si>
    <t>CCM Romania</t>
  </si>
  <si>
    <t>CCM Rwanda</t>
  </si>
  <si>
    <t>CCM São Tomé and Príncipe</t>
  </si>
  <si>
    <t>CCM Senegal</t>
  </si>
  <si>
    <t>CCM Serbia</t>
  </si>
  <si>
    <t>CCM Sierra Leone</t>
  </si>
  <si>
    <t>CCM Solomon Islands</t>
  </si>
  <si>
    <t>CCM South Africa</t>
  </si>
  <si>
    <t>CCM South Sudan</t>
  </si>
  <si>
    <t>CCM Sri Lanka</t>
  </si>
  <si>
    <t>CCM Sudan</t>
  </si>
  <si>
    <t>CCM Suriname</t>
  </si>
  <si>
    <t>CCM Tajikistan</t>
  </si>
  <si>
    <t>CCM Tanzania</t>
  </si>
  <si>
    <t>CCM Thailand</t>
  </si>
  <si>
    <t>CCM Timor Leste</t>
  </si>
  <si>
    <t>CCM Togo</t>
  </si>
  <si>
    <t>CCM Tunisia</t>
  </si>
  <si>
    <t>CCM Turkmenistan</t>
  </si>
  <si>
    <t>CCM Uganda</t>
  </si>
  <si>
    <t>CCM Ukraine</t>
  </si>
  <si>
    <t>CCM Uzbekistan</t>
  </si>
  <si>
    <t>CCM Viet Nam</t>
  </si>
  <si>
    <t>CCM Zambia</t>
  </si>
  <si>
    <t>CCM Zanzibar</t>
  </si>
  <si>
    <t>CCM Zimbabwe</t>
  </si>
  <si>
    <t>Non-CCM Somalia</t>
  </si>
  <si>
    <t>RCM Abidjan-Lagos Corridor Organisation</t>
  </si>
  <si>
    <t>RCM EMMIE (Mesoamerica)</t>
  </si>
  <si>
    <t>RCM Organisation of Eastern Caribbean States</t>
  </si>
  <si>
    <t>RCM Pan Caribbean Partnership against HIV/AIDS</t>
  </si>
  <si>
    <t>RCM Western Pacific</t>
  </si>
  <si>
    <t>Oversight</t>
  </si>
  <si>
    <t>Yes</t>
  </si>
  <si>
    <t>No</t>
  </si>
  <si>
    <t>Activities</t>
  </si>
  <si>
    <t>Engagement</t>
  </si>
  <si>
    <t>Positioning</t>
  </si>
  <si>
    <t>Year 1</t>
  </si>
  <si>
    <t>USD</t>
  </si>
  <si>
    <t>No.</t>
  </si>
  <si>
    <t>Cost Grouping</t>
  </si>
  <si>
    <t>Description</t>
  </si>
  <si>
    <t>Human Resources</t>
  </si>
  <si>
    <t>Total</t>
  </si>
  <si>
    <t>Oversight Committee meetings</t>
  </si>
  <si>
    <t xml:space="preserve">Communication Material and Publications </t>
  </si>
  <si>
    <t>External Professional Services</t>
  </si>
  <si>
    <t>Year 2</t>
  </si>
  <si>
    <t>Year 3</t>
  </si>
  <si>
    <t>Operations</t>
  </si>
  <si>
    <t>Budget</t>
  </si>
  <si>
    <t>Annual CCM retreat</t>
  </si>
  <si>
    <t>Year</t>
  </si>
  <si>
    <t>Currency</t>
  </si>
  <si>
    <t>EUR</t>
  </si>
  <si>
    <t>Area of responsibility</t>
  </si>
  <si>
    <t>CCM Agreement No</t>
  </si>
  <si>
    <t>Agreement Year</t>
  </si>
  <si>
    <t>Fixed Costs</t>
  </si>
  <si>
    <t>CCM Algeria</t>
  </si>
  <si>
    <t>CCM Cote d'Ivoire</t>
  </si>
  <si>
    <t>RCM African Regional Coordinating Mechanism</t>
  </si>
  <si>
    <t>RCM Asia (Regional Steering Committee)</t>
  </si>
  <si>
    <t>RO Comite Asesor Regional para subvenciones del Fondo Mundial en America Latina y el Caribe – CAR LAC</t>
  </si>
  <si>
    <t>Budget by area</t>
  </si>
  <si>
    <t>HR</t>
  </si>
  <si>
    <t>Admin Assistant</t>
  </si>
  <si>
    <t>Strategic CCM Evolution Resources</t>
  </si>
  <si>
    <t>CCM Secretariat Staff Positions</t>
  </si>
  <si>
    <t>Total (%)</t>
  </si>
  <si>
    <t>GENERAL INFORMATION</t>
  </si>
  <si>
    <t>CCM Secretariat Structure</t>
  </si>
  <si>
    <t>Global Fund CCM Funding</t>
  </si>
  <si>
    <t>Global Fund CCM Evolution</t>
  </si>
  <si>
    <t>Source of funds</t>
  </si>
  <si>
    <t>Government contribution</t>
  </si>
  <si>
    <t>Other donors</t>
  </si>
  <si>
    <t>Please justify</t>
  </si>
  <si>
    <t>Policies: No more than 2 full-time equivalent headcounts financed by Global Fund CCM Funding</t>
  </si>
  <si>
    <t>Policies: 15% of the annual CCM Funding budget for Engagement</t>
  </si>
  <si>
    <t xml:space="preserve">Section 2. Activities </t>
  </si>
  <si>
    <t>Section 3. Sources of CCM financing other than the Global Fund</t>
  </si>
  <si>
    <t>Tot</t>
  </si>
  <si>
    <t>CCM Funding Agreement</t>
  </si>
  <si>
    <t>CCM Evolution</t>
  </si>
  <si>
    <t>Section 1. Fixed costs &amp; HR</t>
  </si>
  <si>
    <t>EVOLUTION</t>
  </si>
  <si>
    <t>% annual CCM Funding budget</t>
  </si>
  <si>
    <t>Global Fund source of funds</t>
  </si>
  <si>
    <t>CCM / RCM Name</t>
  </si>
  <si>
    <t>Meetings on Country Dialogue and Grant Making</t>
  </si>
  <si>
    <t>Strategic Initiative CCM Evolution</t>
  </si>
  <si>
    <t>Executive Secretary / CCM Coordinator</t>
  </si>
  <si>
    <t>Area of Responsibility</t>
  </si>
  <si>
    <t>Finance Officer</t>
  </si>
  <si>
    <t xml:space="preserve">Budget </t>
  </si>
  <si>
    <t>Total (%) Activities</t>
  </si>
  <si>
    <t>Annual amount</t>
  </si>
  <si>
    <t>CCM Funding</t>
  </si>
  <si>
    <t>Global Fund C19RM</t>
  </si>
  <si>
    <t>C19RM</t>
  </si>
  <si>
    <t>DIPENDENT DROP-DOWN</t>
  </si>
  <si>
    <t>Level 1</t>
  </si>
  <si>
    <t>Level 2</t>
  </si>
  <si>
    <t xml:space="preserve">CCM Funding Agreement </t>
  </si>
  <si>
    <t>Level 3</t>
  </si>
  <si>
    <t>CCM Funding Agreement Oversight</t>
  </si>
  <si>
    <t>CCM Funding Agreement Engagement</t>
  </si>
  <si>
    <t>CCM Funding Agreement Positioning</t>
  </si>
  <si>
    <t>CCM Funding Agreement Operations</t>
  </si>
  <si>
    <t>CCM Evolution Oversight</t>
  </si>
  <si>
    <t>CCM Evolution Engagement</t>
  </si>
  <si>
    <t>CCM Evolution Positioning</t>
  </si>
  <si>
    <t>CCM Evolution Operations</t>
  </si>
  <si>
    <t>COVID19RM</t>
  </si>
  <si>
    <t>C19RM engagement support</t>
  </si>
  <si>
    <t>CCM Evolution Strategic Initiative</t>
  </si>
  <si>
    <r>
      <t xml:space="preserve">CCM Evolution: </t>
    </r>
    <r>
      <rPr>
        <sz val="14"/>
        <color theme="1"/>
        <rFont val="Arial"/>
        <family val="2"/>
      </rPr>
      <t xml:space="preserve">The Global Fund is making available additional resources </t>
    </r>
    <r>
      <rPr>
        <u/>
        <sz val="14"/>
        <color theme="1"/>
        <rFont val="Arial"/>
        <family val="2"/>
      </rPr>
      <t>for a limited period of time</t>
    </r>
    <r>
      <rPr>
        <sz val="14"/>
        <color theme="1"/>
        <rFont val="Arial"/>
        <family val="2"/>
      </rPr>
      <t xml:space="preserve"> to fund one position in the CCM Secretariat to support the oversight planning &amp; implementation and facilitate data-driven decision-making. </t>
    </r>
  </si>
  <si>
    <r>
      <t xml:space="preserve">C19RM Engagement support: </t>
    </r>
    <r>
      <rPr>
        <sz val="14"/>
        <color theme="1"/>
        <rFont val="Arial"/>
        <family val="2"/>
      </rPr>
      <t xml:space="preserve">The Global Fund is making available additional resources </t>
    </r>
    <r>
      <rPr>
        <u/>
        <sz val="14"/>
        <color theme="1"/>
        <rFont val="Arial"/>
        <family val="2"/>
      </rPr>
      <t>for a limited period of time</t>
    </r>
    <r>
      <rPr>
        <sz val="14"/>
        <color theme="1"/>
        <rFont val="Arial"/>
        <family val="2"/>
      </rPr>
      <t xml:space="preserve"> to fund one position in the CCM Secretariat to coordinate the planning &amp; development of C19RM Funding Request. </t>
    </r>
  </si>
  <si>
    <t>Human resources</t>
  </si>
  <si>
    <t>Indirect and Overhead costs</t>
  </si>
  <si>
    <t>C19RM Engagement</t>
  </si>
  <si>
    <t>Level 4</t>
  </si>
  <si>
    <t>Global Fund policies: if CCM Funding annual resources &gt; 100,000, then the CCM must prove receiving funds from other sources. The amount should be at least 20% of the amount ecompassing 100,000</t>
  </si>
  <si>
    <t>CCM Funding Agreement Oversight Non-health equipment</t>
  </si>
  <si>
    <t>Maintenance and service costs (vehicle included)</t>
  </si>
  <si>
    <t>CCM Evolution Oversight Travel</t>
  </si>
  <si>
    <t>IT - Computers, computer equipment, software &amp; applications</t>
  </si>
  <si>
    <t>Site visits</t>
  </si>
  <si>
    <t>Training on Community Based Monitoring (CBM) data tools and analysis</t>
  </si>
  <si>
    <t>Local Consultant (on-site support)</t>
  </si>
  <si>
    <t>International Consultant (on-site support / remote accompaniment)</t>
  </si>
  <si>
    <t>Travel related Costs</t>
  </si>
  <si>
    <t>Non health Equipment</t>
  </si>
  <si>
    <t>Civil Society Engagement in CCM Funding</t>
  </si>
  <si>
    <t>CCM Evolution Engagement Non-health equipment</t>
  </si>
  <si>
    <t>CCM Evolution Engagement External professional service</t>
  </si>
  <si>
    <t>Training Know-Your-Grant</t>
  </si>
  <si>
    <t>CCM Evolution Oversight External services</t>
  </si>
  <si>
    <t>CCM Evolution Engagement Travel Related Costs</t>
  </si>
  <si>
    <t>Civil Society training pre- and post General Assemblies</t>
  </si>
  <si>
    <t>Constituency elections</t>
  </si>
  <si>
    <t>Regular consultation meetings with CCM constituencies</t>
  </si>
  <si>
    <t>Onsite support to review CCM composition</t>
  </si>
  <si>
    <t>Onsite support to coordinate CCM constituency elections</t>
  </si>
  <si>
    <t>Local Consultant</t>
  </si>
  <si>
    <t xml:space="preserve">CCM Evolution Engagement Communication </t>
  </si>
  <si>
    <t>Printed material</t>
  </si>
  <si>
    <t>CCM Evolution Positioning External Professional service</t>
  </si>
  <si>
    <t>Local consultant to map national health governance bodies and platforms</t>
  </si>
  <si>
    <t>Local consultant to develop positioning plan</t>
  </si>
  <si>
    <t>International consultant (Positioning plan implementation)</t>
  </si>
  <si>
    <t>CCM Evolution Positioning Travel related costs</t>
  </si>
  <si>
    <t>National stakeholder consultations</t>
  </si>
  <si>
    <t>CCM Evolution Positioning Communication Material and Publication</t>
  </si>
  <si>
    <t>Media promotional material</t>
  </si>
  <si>
    <t>CCM Evolution Operations External Professional service</t>
  </si>
  <si>
    <t>CCM Orientation</t>
  </si>
  <si>
    <t>International support for CCM Revamp / Reform</t>
  </si>
  <si>
    <t>Onsite support</t>
  </si>
  <si>
    <t>International support to review CCM framework documents</t>
  </si>
  <si>
    <t>CCM Evolution Operations Travel Related costs</t>
  </si>
  <si>
    <t>CCM Executive Committee meetings</t>
  </si>
  <si>
    <t>Other Workshops, Meetings and Trainings</t>
  </si>
  <si>
    <t>CCM General Assemblies</t>
  </si>
  <si>
    <t>Implementation of CCM Secretariat Performance Management</t>
  </si>
  <si>
    <t>South-to-South CCM Secretariat mentoring</t>
  </si>
  <si>
    <t>CCM Evolution Operations Communication Material and Publication</t>
  </si>
  <si>
    <t>C19RM Engagement Human Resources</t>
  </si>
  <si>
    <t>C19RM Engagement External Professional services</t>
  </si>
  <si>
    <t>C19RM Engagement Travel related costs</t>
  </si>
  <si>
    <t>Consultation meetings with Civil Society</t>
  </si>
  <si>
    <t>Internet data</t>
  </si>
  <si>
    <t>CCM Evolution Oversight Human Resources</t>
  </si>
  <si>
    <t>Oversight / Transition Officer</t>
  </si>
  <si>
    <t>Oversight / Transition Officer - Gross salary</t>
  </si>
  <si>
    <t>CCM Evolution Oversight Non-health equipment</t>
  </si>
  <si>
    <t>CCM Funding Agreement Oversight - External Professional services</t>
  </si>
  <si>
    <t>CCM Funding Agreement Oversight Communication Material and Publications</t>
  </si>
  <si>
    <t>CCM Funding Agreement Oversight Travel related costs</t>
  </si>
  <si>
    <t>CCM Funding Agreement Engagement Non health equipment</t>
  </si>
  <si>
    <t>CCM Funding Agreement Engagement External professional services</t>
  </si>
  <si>
    <t>CCM Funding Agreement Engagement Travel Related Costs</t>
  </si>
  <si>
    <t>CCM Website development &amp; maintenance</t>
  </si>
  <si>
    <t>CCM Funding Agreement Positioning External Professional service</t>
  </si>
  <si>
    <t>CCM Funding Agreement Positioning Travel related costs</t>
  </si>
  <si>
    <t>CCM Funding Agreement Positioning Communication Material and Publication</t>
  </si>
  <si>
    <t>CCM Funding Agreement Operations External Professional service</t>
  </si>
  <si>
    <t>Audit review</t>
  </si>
  <si>
    <t>CCM Funding Agreement Operations Travel Related costs</t>
  </si>
  <si>
    <t>CCM Funding Agreement Operations Communication Material and Publication</t>
  </si>
  <si>
    <t>CCM Funding Agreement Operations Human Resources</t>
  </si>
  <si>
    <t>CCM Secretariat Staff - Gross salaries</t>
  </si>
  <si>
    <t>CCM Funding Agreement Operations Non Health equipment</t>
  </si>
  <si>
    <t xml:space="preserve">CCM Funding Agreement Engagement Communication </t>
  </si>
  <si>
    <t>CCM FUNDING AGREEMENT OPERATION INDIRECT AND OVERHEAD COSTS</t>
  </si>
  <si>
    <t>Office rent</t>
  </si>
  <si>
    <t>Unrecoverable taxes and duties</t>
  </si>
  <si>
    <t>Other direct administration costs (including bank fees)</t>
  </si>
  <si>
    <t>Engagement and Coordination Officer</t>
  </si>
  <si>
    <t>Engagement and Coordination Officer - Gross salary</t>
  </si>
  <si>
    <t>Other non-health equipment (stationery &amp; furniture)</t>
  </si>
  <si>
    <t>Other office-running costs (electricity, telephone, gas,..)</t>
  </si>
  <si>
    <t>CCM Cabo Verde</t>
  </si>
  <si>
    <t>CCM Eswatini</t>
  </si>
  <si>
    <t>Non-CCM Russian</t>
  </si>
  <si>
    <t>Non-CCM Egypt</t>
  </si>
  <si>
    <t>RCM Regional Response to TB in the mining sector in Southern Africa</t>
  </si>
  <si>
    <t>RCM MOSAWA</t>
  </si>
  <si>
    <t>Non-CCM Venezuela</t>
  </si>
  <si>
    <t>RO MC Middle East MER</t>
  </si>
  <si>
    <t>Non-CCM Korea</t>
  </si>
  <si>
    <r>
      <t xml:space="preserve">Agreement start date </t>
    </r>
    <r>
      <rPr>
        <sz val="9"/>
        <color theme="1"/>
        <rFont val="Arial"/>
        <family val="2"/>
      </rPr>
      <t>(day-month-year)</t>
    </r>
  </si>
  <si>
    <r>
      <t xml:space="preserve">Agreement end date </t>
    </r>
    <r>
      <rPr>
        <sz val="9"/>
        <color theme="1"/>
        <rFont val="Arial"/>
        <family val="2"/>
      </rPr>
      <t>(day-month-year)</t>
    </r>
  </si>
  <si>
    <r>
      <t xml:space="preserve">Year start date </t>
    </r>
    <r>
      <rPr>
        <sz val="10"/>
        <color theme="1"/>
        <rFont val="Arial"/>
        <family val="2"/>
      </rPr>
      <t>(day-month-year)</t>
    </r>
  </si>
  <si>
    <r>
      <t xml:space="preserve">Start date </t>
    </r>
    <r>
      <rPr>
        <sz val="9"/>
        <color theme="1"/>
        <rFont val="Arial"/>
        <family val="2"/>
      </rPr>
      <t>(day-month-year)</t>
    </r>
  </si>
  <si>
    <r>
      <t xml:space="preserve">End date </t>
    </r>
    <r>
      <rPr>
        <sz val="9"/>
        <color theme="1"/>
        <rFont val="Arial"/>
        <family val="2"/>
      </rPr>
      <t>(day-month-year)</t>
    </r>
  </si>
  <si>
    <t>Total positions supported by Global Fund CCM Funding</t>
  </si>
  <si>
    <t>FUNDING</t>
  </si>
  <si>
    <t>External Professional services</t>
  </si>
  <si>
    <t xml:space="preserve">Local consultant to ensure consultation and coordination across stakeholders </t>
  </si>
  <si>
    <t>Co-financing list</t>
  </si>
  <si>
    <t>Civil Society training pre- and post- General Assemblies</t>
  </si>
  <si>
    <t>Local Consultant to train civil society (pre- and post- General Assemblies)</t>
  </si>
  <si>
    <t>Training on Ethical Leadership and Governance</t>
  </si>
  <si>
    <t>Please justify:</t>
  </si>
  <si>
    <t>Consultation activities</t>
  </si>
  <si>
    <t>Consultation meetings with National Response Coordination (including government and international partners)</t>
  </si>
  <si>
    <r>
      <t xml:space="preserve">Year end date </t>
    </r>
    <r>
      <rPr>
        <sz val="10"/>
        <color theme="1"/>
        <rFont val="Arial"/>
        <family val="2"/>
      </rPr>
      <t>(day-month-year)</t>
    </r>
  </si>
  <si>
    <t xml:space="preserve">CCM Funding </t>
  </si>
  <si>
    <r>
      <rPr>
        <b/>
        <sz val="14"/>
        <color theme="1"/>
        <rFont val="Arial"/>
        <family val="2"/>
      </rPr>
      <t>Amount budgeted</t>
    </r>
    <r>
      <rPr>
        <sz val="14"/>
        <color theme="1"/>
        <rFont val="Arial"/>
        <family val="2"/>
      </rPr>
      <t xml:space="preserve"> </t>
    </r>
    <r>
      <rPr>
        <sz val="9"/>
        <color theme="1"/>
        <rFont val="Arial"/>
        <family val="2"/>
      </rPr>
      <t>(at the beginning of the reporting period)</t>
    </r>
  </si>
  <si>
    <t xml:space="preserve">CCM Evolution </t>
  </si>
  <si>
    <t>Expenditure</t>
  </si>
  <si>
    <t>Headcounts - Reported</t>
  </si>
  <si>
    <t>Absorption</t>
  </si>
  <si>
    <t>Absorption rate</t>
  </si>
  <si>
    <t>Comments</t>
  </si>
  <si>
    <t>CASH RECONCILIATION</t>
  </si>
  <si>
    <t>Expenditure: Fixed costs</t>
  </si>
  <si>
    <t>Expenditure: Activities</t>
  </si>
  <si>
    <t>Unpaid invoices and other liabilities</t>
  </si>
  <si>
    <t>Open legal obligations (including signed contracts not yet invoiced)</t>
  </si>
  <si>
    <t>Interest received on bank accounts / other income, if applicable (e.g. VAT/Other Tax returns)</t>
  </si>
  <si>
    <t>Agreement Cash Outflows - Less:</t>
  </si>
  <si>
    <t>Reconciling adjustments</t>
  </si>
  <si>
    <t>Agreement Income - Add</t>
  </si>
  <si>
    <r>
      <rPr>
        <b/>
        <sz val="11"/>
        <color theme="1"/>
        <rFont val="Arial"/>
        <family val="2"/>
      </rPr>
      <t>Add:</t>
    </r>
    <r>
      <rPr>
        <sz val="11"/>
        <color theme="1"/>
        <rFont val="Arial"/>
        <family val="2"/>
      </rPr>
      <t xml:space="preserve"> Net exchange gains on translation of balances</t>
    </r>
  </si>
  <si>
    <r>
      <rPr>
        <b/>
        <sz val="11"/>
        <color theme="1"/>
        <rFont val="Arial"/>
        <family val="2"/>
      </rPr>
      <t>Less:</t>
    </r>
    <r>
      <rPr>
        <sz val="11"/>
        <color theme="1"/>
        <rFont val="Arial"/>
        <family val="2"/>
      </rPr>
      <t xml:space="preserve"> Net exchange losses on translation of balances</t>
    </r>
  </si>
  <si>
    <r>
      <rPr>
        <b/>
        <sz val="11"/>
        <color theme="1"/>
        <rFont val="Arial"/>
        <family val="2"/>
      </rPr>
      <t xml:space="preserve">Add: </t>
    </r>
    <r>
      <rPr>
        <sz val="11"/>
        <color theme="1"/>
        <rFont val="Arial"/>
        <family val="2"/>
      </rPr>
      <t>Other positive reconciliation adjustments (including for prior periods)</t>
    </r>
  </si>
  <si>
    <r>
      <rPr>
        <b/>
        <sz val="11"/>
        <color theme="1"/>
        <rFont val="Arial"/>
        <family val="2"/>
      </rPr>
      <t xml:space="preserve">Less: </t>
    </r>
    <r>
      <rPr>
        <sz val="11"/>
        <color theme="1"/>
        <rFont val="Arial"/>
        <family val="2"/>
      </rPr>
      <t>Other negative reconciliation adjustments (including for prior periods)</t>
    </r>
  </si>
  <si>
    <t>Cash balance: End of the reporting period</t>
  </si>
  <si>
    <t>Agreement expected cash balance</t>
  </si>
  <si>
    <t>Disbursements made by the Global Fund</t>
  </si>
  <si>
    <t>Cash balance as per bank statement</t>
  </si>
  <si>
    <t>In-country cash balance to be budgeted</t>
  </si>
  <si>
    <t>Difference to be justified</t>
  </si>
  <si>
    <t>Commitments &amp; Other Obligations to be budgeted in the next funding year</t>
  </si>
  <si>
    <t>In-country cash balance, CCM Funding resources</t>
  </si>
  <si>
    <t>Add CCM Evolution break-down</t>
  </si>
  <si>
    <t>Agreement Cash balance: Beginning of the reporting period</t>
  </si>
  <si>
    <t>Expenditure by area</t>
  </si>
  <si>
    <t>CCM Evolution budgeted for the period</t>
  </si>
  <si>
    <t>C19RM engagement support budgeted for the period</t>
  </si>
  <si>
    <t>Add C19RM engagement support break-down</t>
  </si>
  <si>
    <t>Fixed costs</t>
  </si>
  <si>
    <t>Expenditure Report</t>
  </si>
  <si>
    <t>Total amount granted</t>
  </si>
  <si>
    <t>Period information</t>
  </si>
  <si>
    <t>CCM BUDGET</t>
  </si>
  <si>
    <t>Template</t>
  </si>
  <si>
    <t>Costed Workplan</t>
  </si>
  <si>
    <t>Expenditure with LFA Verification</t>
  </si>
  <si>
    <t>Headcounts - Planned</t>
  </si>
  <si>
    <t>Amount budgeted in this funding year</t>
  </si>
  <si>
    <t xml:space="preserve">Please justify: </t>
  </si>
  <si>
    <t>Template Version</t>
  </si>
  <si>
    <t>Total %</t>
  </si>
  <si>
    <t>SUMMARY GRAPHS</t>
  </si>
  <si>
    <t>C19RM Engagement Support</t>
  </si>
  <si>
    <t>Summary graphs, CCM Funding Envelope</t>
  </si>
  <si>
    <t>Summary graphs, CCM Evolution</t>
  </si>
  <si>
    <t>Last update</t>
  </si>
  <si>
    <t>Organization:</t>
  </si>
  <si>
    <t>By (Name)</t>
  </si>
  <si>
    <t>Updated by:</t>
  </si>
  <si>
    <t>CCM HUB</t>
  </si>
  <si>
    <t>Coordinating Mechanism</t>
  </si>
  <si>
    <r>
      <t>Date</t>
    </r>
    <r>
      <rPr>
        <sz val="9"/>
        <color theme="1"/>
        <rFont val="Arial"/>
        <family val="2"/>
      </rPr>
      <t xml:space="preserve"> (day-month-year)</t>
    </r>
  </si>
  <si>
    <t>Budget Description</t>
  </si>
  <si>
    <t>The budget is higher than the annual amount by:</t>
  </si>
  <si>
    <t>Annual CCM Funding</t>
  </si>
  <si>
    <t>ANNUAL BUDGET &amp; HR HEADCOUNTS</t>
  </si>
  <si>
    <t>Amount spent in the previous reporting period(s)</t>
  </si>
  <si>
    <t>Expenditure with Verification</t>
  </si>
  <si>
    <t>Verified Expenditure</t>
  </si>
  <si>
    <t>Verified</t>
  </si>
  <si>
    <t>CCM Funding Agreement Reconciliation</t>
  </si>
  <si>
    <t>Verified Reconciliation</t>
  </si>
  <si>
    <t>Year 4</t>
  </si>
  <si>
    <t>Expenditure - Verification</t>
  </si>
  <si>
    <t>Fixed costs - Verification</t>
  </si>
  <si>
    <t>Activities - Verification</t>
  </si>
  <si>
    <t>Field</t>
  </si>
  <si>
    <t>Summary graphs, C19RM Engagement support</t>
  </si>
  <si>
    <t>Verificator</t>
  </si>
  <si>
    <t>Funding</t>
  </si>
  <si>
    <t>Aggregated graphs</t>
  </si>
  <si>
    <t>Absorption Graph</t>
  </si>
  <si>
    <t>Amount available</t>
  </si>
  <si>
    <t>Amount spent</t>
  </si>
  <si>
    <t>CCM</t>
  </si>
  <si>
    <t>CCM absorption capacity in the funding period</t>
  </si>
  <si>
    <t>SLV-CFUND-2309</t>
  </si>
  <si>
    <t>31-12-2025</t>
  </si>
  <si>
    <t>01 01 2023</t>
  </si>
  <si>
    <t>31 12 2023</t>
  </si>
  <si>
    <t>Salarios y Prestaciones incluyendo aguinaldo para las dos posiciones del CCM Fundin</t>
  </si>
  <si>
    <t>Insumos de oficina.</t>
  </si>
  <si>
    <t xml:space="preserve">Calculo mensual fijo que corresponde al 5% de $125,000 dólares; se ha calculado </t>
  </si>
  <si>
    <t xml:space="preserve">1.) Asambleas plenarias (6) con la participación de todos los sectores se estiman (4 presenciales y 2 virtuales) para dar seguimiento a la ejecución de los proyectos, dar seguimiento  a propuestas multipais (VIH y TB), se facilita la coordinación con otros mecanismos nacionales y regionales, retroalimentación de los sectores del  trabajo del MCP-ES. </t>
  </si>
  <si>
    <t xml:space="preserve">2.)  Reuniones  plenarias del comité de monitoreo estratégico (6) con todos los sectores representados en el MCP-ES y los RP´s, (4 presenciales y 2 virtuales) donde se comparten y analizan los tableros de mando, se da seguimiento a las recomendaciones del comité de monitoreo y a las decisiones del MCP-ES, se comparten los informes de las visitas de campo y otros temas como por ejemplo la distribucion de medicamentos y casos de TB. </t>
  </si>
  <si>
    <t>3.) Reuniones del Comité Ejecutivo (10)  quien se reunirá con los RP y los coordinadores y subcoordinadores de los comités permanentes una semana previa a la reunión plenaria, para dar seguimiento a los proyectos en ejecucion, se identifican los problemas, se revisan las posibles reprogramaciones si fuese necesario, y otras actividades relacionadas con la operatividad del MCP-ES. A traves de estas reuniones se dará seguimiento al proceso deCCM Evolution. Se calculan 6 reuniones presenciales y 4 virtuales</t>
  </si>
  <si>
    <t xml:space="preserve">4.) Reuniones en el año (4), con los integrantes del comité de monitoreo para analizar informacion de los proyectos  que luego será presentada a los miembros del comité ejecutivo ampliado y en las plenarias de monitoreo. Este comité se reunirá previo a la reunión del comite ejecutivo ampliado. </t>
  </si>
  <si>
    <t>5.) Movilización de miembros de sociedad civil  para promover la participación en las actividades del MCP-ES. Es un cálculo histórico,  se hace en base al número de reuniones programadas y miembros de sociedad civil a los que se les provee apoyo.</t>
  </si>
  <si>
    <t>6.) Para dar seguimiento a los proyectos y validar la información presentada por los RP en los tableros de mando se realizarán 4 visitas de campo por semestre, (2 de VIH, 1 de Tb y 1 para proyectos Multipaís). Se espera que la mayoría de los miembros del MCP-ES participen en al menos una de las visitas, se invitará también a otras personas que no son miembros del MCP-ES, se dá prioridad a la participación de personas de las poblaciones clave y afectadas, dependiendo de la pandemia algunas visitas se haran de manera presencial y otras con modalidad virtual.</t>
  </si>
  <si>
    <t>7.) Dialogos de Pais con Sectores Constituyentes miembro y no miembros del MCP-ES.  Se llevarán a cabo reuniones y consultas donde se compartira información de la ejecucion de los proyectos actuales y preliminares a la preparacion de la siguiente solicitud de fondos para VIH y TB.</t>
  </si>
  <si>
    <t>8.) Talleres para fortalecimiento a miembros en monitoreo estratégico y Liderazgo.</t>
  </si>
  <si>
    <t>9:) Retiro anual para evaluación del trabajo del año 2023 y preapración del plan de trabajo 2024, el presupuesto incluye alojamiento, alimentación, movilización, articulos promocionales y otros.</t>
  </si>
  <si>
    <t xml:space="preserve">10.) Durante el año se elaborarán 4 boletines informativos de manera electrónica, para dar a conocer las actividades que desarrolla el mecanismo, se actualizarán mensualmente la página web y las redes sociales para compartir la información con el público en general y los sectores constituyentes. Se incluye </t>
  </si>
  <si>
    <t>1.11) se promoveran reuniones con Miembros y no miembros para el segimiento a la estrategia de posicionamiento</t>
  </si>
  <si>
    <t>ONUSIDA</t>
  </si>
  <si>
    <t>Asistencia Tecnica en Desarrollo de Dialogos de Pais</t>
  </si>
  <si>
    <t>PASMO</t>
  </si>
  <si>
    <t>Se capacitará a los miembros Desarrollo de habilidades de comunicación</t>
  </si>
  <si>
    <t>FANCAP</t>
  </si>
  <si>
    <t>Se fortaleceran capacidad de analisis de datos</t>
  </si>
  <si>
    <t>Honorarios de Enero a Marzo (7,800) y de abril a resto del año (23,400)</t>
  </si>
  <si>
    <t>Emma Lattur</t>
  </si>
  <si>
    <t>10.03.2023</t>
  </si>
  <si>
    <t>SLV-FUND-2309</t>
  </si>
  <si>
    <t>Plan International</t>
  </si>
  <si>
    <t xml:space="preserve">Incluye renta de oficina, electricidad, uso de  cuentas de email, antivirus, lineas móviles, licencias de correo electrónico,sofware CANVA Pro,  etc. Se cuenta con un detalle de costos proporcionados por el administrador </t>
  </si>
  <si>
    <t>Calculo mensual fijo que corresponde al 5% de $125,000 dólares.</t>
  </si>
  <si>
    <t>La reducción en el monto total del cofinanciamiento se debe  a que los fondos se reorientaron a  la contratacion del consultor que apoyará al equipo de pais en la formulacion de la SF de VIH, esta contratacion se  realizará hasta el primer trimestre del años 2024.</t>
  </si>
  <si>
    <t>gastos de CCM Funding $32,633.00</t>
  </si>
  <si>
    <t>Fondos Adicionales para CCM Evolution</t>
  </si>
  <si>
    <t>Se impartió capacitación en dos jornadas en Uso Estratégico de la Información   de la Cascada de Atención y Prevención"</t>
  </si>
  <si>
    <r>
      <t>P</t>
    </r>
    <r>
      <rPr>
        <i/>
        <sz val="14"/>
        <color theme="1"/>
        <rFont val="Arial"/>
        <family val="2"/>
      </rPr>
      <t>lease justify: colocamos acá otros cofinanciamientos.
MINSAL : $2,200.00; apoyo en movilizacion a misiones de Fondo Mundial 
Plan International: 5,186.49 apoyo en logistica para comites de propuestas y taller sobre enfoque transformador de género para MCP-ES.
Un gran Total de $11.217.49 cumpliendo un  224.35% del monto comprometido,</t>
    </r>
    <r>
      <rPr>
        <i/>
        <u/>
        <sz val="14"/>
        <color theme="1"/>
        <rFont val="Arial"/>
        <family val="2"/>
      </rPr>
      <t xml:space="preserve">
Se les  solicitó a todos una carta o correo respaldando el dato,</t>
    </r>
  </si>
  <si>
    <t>Se dio cumplimiento a la programación, alcanzando el 133% de las actividades,  8/6, con un remanente de $148.02 los que se utilizarán en actividades en el  2024.</t>
  </si>
  <si>
    <t>Se dio cumplimiento a la programación, alcanzando el 133% de las actividades,  8/6, con un remanente de $388.79 los que se utilizarán en actividades en el  2024.</t>
  </si>
  <si>
    <t>Se ejecutaron 4 actividades 4/4, cumpliendo el 100% de la programación. Contamos con un remanente en esta línea de $27.81 los cuales se invertirán en las actividades del 2024.</t>
  </si>
  <si>
    <t>El cumplimiento de las actividades fue de 350%, 7/2. el incremento de actividades se debió  a apoyo de contrapartida gestionado con FANCAP, PASMO Y PLAN INTERNACIONAL. En cuanto a los gastos reportamos un remanente de $397.47 los cuales agregaremos al presupuesto del 2024.</t>
  </si>
  <si>
    <t>El remanente en esta linea fue de $335.24 los cuales agregaremos al presupuesto del 2024.</t>
  </si>
  <si>
    <t xml:space="preserve">Incluye renta de oficina, electricidad, uso de  cuentas de email, antivirus, lineas moviles, licencias de correo electrónico,sofware CANVA Pro,  etc. Se cuenta con un detalle de costos proporcionados por el administrador </t>
  </si>
  <si>
    <t>El Saldo remanente es de $160.28 los que se utilizarán en actividades del 2024.</t>
  </si>
  <si>
    <t>Se cumplió el 100% de la programación 8/8. Se reporta un remanente$ 321.65, los cuales se agregarán al presupuesto del 2024.</t>
  </si>
  <si>
    <t>Se dio cumplimiento al 100% de las actividades programadas, el remanente de $348.69, se utilizará en las actividades del 2024.</t>
  </si>
  <si>
    <t>Esta Diferencia de   $18,159.58 es el remanente del acuerdo SLV Funding 2008.</t>
  </si>
  <si>
    <t>CCM Funding $3,773.51; CCM Evolution $1,511.39 y C19RM $8,504.20</t>
  </si>
  <si>
    <t xml:space="preserve">este saldo según Auditoria del Proyecto SLV-Fund-2008  compone asi: CCM EVOLUTION,$11,289.39; C19RM$8.504.20  </t>
  </si>
  <si>
    <t>Solicitamos nos autoricen utilizar los remanentes de C19RM para completar los fondos requeridos para el presupuesto del año 2.</t>
  </si>
  <si>
    <t>Saldo remanente en esta línea es de $25.23, que se utilizará en las actividades del 2024.</t>
  </si>
  <si>
    <t>El remanente en esta línea es de $977.51,  el pago del  Q4 , se cargó a la linea 2.3 debido a que no habia suficientes fondos. Esta diferencia se originó por la inyeccion  de $23,400.00 de CCM Evolution y no se consideró la proporción de Overhead.</t>
  </si>
  <si>
    <r>
      <t xml:space="preserve">Se ejecutaron 10 actividades 10/10, cumpliendo el 100% de la programación. Se sobregiró la línea con </t>
    </r>
    <r>
      <rPr>
        <sz val="9"/>
        <color rgb="FFFF0000"/>
        <rFont val="Arial"/>
        <family val="2"/>
      </rPr>
      <t>$43.39</t>
    </r>
  </si>
  <si>
    <t>En esta línea se reporta un remante de $29.50. los cuales se agregarán al presupuesto del 2024.</t>
  </si>
  <si>
    <t>El cumplimiento de las actividades fue de 450%, 9/2. el incremento de actividades se debió principalmente a los Dialogos de pais implementados en el marco de la nueva solicitud de Fondos. Contamos con un remanente de $656.56 los cuales agregaremos al presupuesto del 2024.</t>
  </si>
  <si>
    <t xml:space="preserve">Contamos con un remanente de $0.15 los cuales se devolveran al donante. </t>
  </si>
  <si>
    <t>Reunión de comité para análisis de información VIH y TB</t>
  </si>
  <si>
    <t xml:space="preserve">1)  6  Asambleas plenarias con la participación de todos los sectores, se estiman (4 presenciales y 2 virtuales) para dar seguimiento a la ejecución de los proyectos de país y regionales, se facilita la coordinación con otros mecanismos nacionales y regionales, retroalimentación de los sectores del  trabajo del MCP-ES y se da acompañamiento al comité de Propuestas a cargo de la elaboración de  las 2 nuevas solicitudes una para VIH y una TB. </t>
  </si>
  <si>
    <t>2)  6  Reuniones  plenarias del comité de monitoreo estratégico  con todos los sectores representados en el MCP-ES y los RP´s, (4 presenciales y 2 virtuales) donde se comparten y analizan los tableros de mando, se da seguimiento a las recomendaciones del comité de monitoreo y a las decisiones del MCP-ES, se comparten los informes de las visitas de campo y otros temas que se consideren relevantes.</t>
  </si>
  <si>
    <t>3)   5 Reuniones del Comité Ejecutivo, quien se reunirá con los RP y los coordinadores y subcoordinadores de los comités permanentes una semana previa a la reunión plenaria, para dar seguimiento a los proyectos en ejecucion, se identifican los problemas, se revisan las posibles reprogramaciones si fuese necesario, y otras actividades relacionadas con la operatividad del MCP-ES. A traves de estas reuniones se dará seguimiento al proceso de CCM Evolution. En caso de ser necesario se llevarán a cabo reuniones de manera extraordinaria.</t>
  </si>
  <si>
    <t>4)  4  Reuniones en el año, con los integrantes del comité de monitoreo para analizar información de los proyectos  que luego será presentada a los miembros del comité ejecutivo ampliado y en las plenarias de monitoreo. Este comité se reunirá previo a la reunión del comite ejecutivo ampliado.</t>
  </si>
  <si>
    <t>5)  Movilización de miembros de sociedad civil  para promover la participación en las actividades del MCP-ES. Es un cálculo histórico,  se hace en base al número de reuniones programadas y miembros de sociedad civil a los que se les provee apoyo.</t>
  </si>
  <si>
    <t>6) Visitas al terreno, para dar seguimiento a los proyectos y validar la información presentada por los RPs en los tableros de mando se realizarán 3 visitas de campo por semestre, (2 de VIH, 1 de TB). Se espera que la mayoría de los miembros del MCP-ES participen en al menos una de las visitas, se invitará también a otras personas que no son miembros del MCP-ES, se dá prioridad a la participación de personas de las poblaciones clave y afectadas.</t>
  </si>
  <si>
    <t>7)  Se apoyará a los representantes de la sociedad civil  quienes se reunirán con sus representados para recabar opiniones sobre las prioridades de la sociedad civil e informarán a la asamblea general sobre la retroalimentación de las comunidades.Se calculan 4 reuniones en el año. Además se llevará a cabo reunión para dar a conocer las estrategias planteadas en la SF 2025-2027</t>
  </si>
  <si>
    <t>8)  2 Talleres en el año, para fortalecimiento a miembros relacionados con el  Monitoreo Estratégico y Liderazgo.</t>
  </si>
  <si>
    <t>9)  VII Retiro anual para evaluación del trabajo del año 2024 y planificar el trabajo para el 2025; ademas de  brindar conocimiento y estratégias para la identificación y el manejo del estrés asociado al entorno laboral y aportar recursos y prácticas para el autocuidado de los miembros. El presupuesto incluye alojamiento, alimentación, movilización, articulos promocionales y otros.</t>
  </si>
  <si>
    <t>10)  Durante el año se elaborarán 2  boletines informativos de manera electrónica, para dar a conocer las actividades que desarrolla el mecanismo, se actualizarán mensualmente la página web y las redes sociales para compartir la información con el público en general y los sectores constituyentes. Se consideran fondos para la elaboracion de la estrategia de comunicaciones en apoyo a la estrategia de posicionamiento.</t>
  </si>
  <si>
    <t>11)  Con esta línea se apoyarán las reuniones del Comité de propuestas para la elaboración y negociación  de las Solicitudes de Fondos de VIH y TB, con la participación de miembros de sociedad civil y equipos técnicos de cada programa y de los  RPs.</t>
  </si>
  <si>
    <t>12)  Se desarrollarán 2 Talleres para fortalecimiento a miembros en monitoreo basado en la comunidad (CBM), los fondos incluyen materiales fungibles, movilizacion, alojamiento, alimentacion y otros .</t>
  </si>
  <si>
    <t>Implementacion de acciones conjuntas sobre todo en apoyo al proceso de elaboracion de la Solicitud de Fondos de VIH y TB</t>
  </si>
  <si>
    <t>Asistencia técnica relacionada con el fortalecimiento  al MCP-ES, en lo concerniente a género; también incluye apoyo al proceso de elaboracion de SF VIH.</t>
  </si>
  <si>
    <t>01 01 2024</t>
  </si>
  <si>
    <t>31 12 2024</t>
  </si>
  <si>
    <t>9)  VIII Retiro anual para miembros del MCP-ES se priorizará el tema de autocuido en el la agenda del retiro . El presupuesto incluye alojamiento, alimentación, movilización, articulos promocionales y otros.</t>
  </si>
  <si>
    <t>PLAN</t>
  </si>
  <si>
    <t>Se fortaleceran capacidad de nuevos miembros en MLC</t>
  </si>
  <si>
    <t>5)  Movilización de miembros de sociedad civil  para promover la participación en las actividades del MCP-ES. El  cálculo   se hace en base al número de reuniones programadas y miembros de sociedad civil a los que se les provee apoyo.</t>
  </si>
  <si>
    <t xml:space="preserve">1)  5  Asambleas plenarias con la participación de todos los sectores, se estiman 3 presenciales y 2 virtuales) para dar seguimiento a la ejecución de los proyectos de país y regionales, se facilita la coordinación con otros mecanismos nacionales y regionales, retroalimentación de los sectores del  trabajo del MCP-ES </t>
  </si>
  <si>
    <t>2)  5  Reuniones  plenarias del comité de monitoreo estratégico  con todos los sectores representados en el MCP-ES y los RP´s, (3 presenciales y 2 virtuales) donde se comparten y analizan los tableros de mando, se da seguimiento a las recomendaciones del comité de monitoreo, Ejecutivo ampliado  y a las decisiones del MCP-ES, se comparten los informes de las visitas de campo y otros temas que se consideren relevantes.</t>
  </si>
  <si>
    <t>3)   5  reuniones del  Comite Ejecutivo ampliado, estas reuniones son  con los RP y los coordinadores y subcoordinadores de los comités permanentes una semana previa a la reunión plenaria de aprobación  para dar seguimiento a los proyectos en ejecucion, se identifican los problemas, se revisan las posibles reprogramaciones si fuese necesario, y otras actividades relacionadas con la operatividad del MCP-ES, y suscesos nacionales que impactan en la respuesta de pais a las enfermedades. . En caso de ser necesario se llevarán a cabo reuniones de manera extraordinaria.</t>
  </si>
  <si>
    <t>6) Visitas al terreno, para dar seguimiento a los proyectos y validar la información presentada por los RPs en los tableros de mando se realizarán 3 visitas de campo por semestre, (2 de VIH, 1 de TB). Se espera que la mayoría de los miembros del comite de ME participen en al menos una de las visitas. Se invitará también a otras personas que no son miembros del MCP-ES, se dá prioridad a la participación de personas de las poblaciones clave y afectadas.</t>
  </si>
  <si>
    <t>7)  Se celebrarán reuniones con los subsectores de socedad civil para elegir a los representantes del periódo de Julio 2025 a Junio2028</t>
  </si>
  <si>
    <t>10)  Durante el año se elaborarán 2  boletines informativos de manera electrónica, para dar a conocer las actividades que desarrolla el mecanismo, se dinamizara el usó de las resde sociales y  página web y  para compartir la información con el público en general y los sectores constituyentes. Se implementaran acciones para fotalecer la comunicacione en linea en apoyo a la estrategia de posicionamiento.</t>
  </si>
  <si>
    <t xml:space="preserve">Incluye renta de oficina, electricidad, uso de  cuentas de email, antivirus, lineas móviles, licencias de correo electrónico,sofware CANVA Pro y plataforma de audio video y transcripción,  etc. Se cuenta con un detalle de costos proporcionados por el administrador </t>
  </si>
  <si>
    <t>4)  6  Reuniones en el año, con los integrantes de los comités permanentes:Monitoreo y Conjunto y     para la ejecucion de sus planes de trabajo en apoyo al monitoreo estrategico de las subvenciones .estas reuniones serán previo a la reuniónes plenarias de aprobación o Plenaria de Monitoreo donde presentaran sus analisis.</t>
  </si>
  <si>
    <t>8) Continuar con el fortalecimiento de miembros, se implementará proceso de induccion para nuevos miembros de sociedad civil en el segundo semestre del año e incluye  un  taller de monitoreo estrategico por el ingreso  de nuevos miembros.</t>
  </si>
  <si>
    <t>Pago Auditoria 3 años</t>
  </si>
  <si>
    <t>11)  Se desarrollará  Taller para fortalecimiento a miembros  de sociedad civil en monitoreo basado en la comunidad (CBM), los fondos incluyen materiales fungibles, movilizacion, alojamiento, alimentacion y otros, según aplique .</t>
  </si>
  <si>
    <r>
      <t>Date</t>
    </r>
    <r>
      <rPr>
        <sz val="24"/>
        <color theme="1"/>
        <rFont val="Arial"/>
        <family val="2"/>
      </rPr>
      <t xml:space="preserve"> (day-month-year)</t>
    </r>
  </si>
  <si>
    <r>
      <t xml:space="preserve">Start date </t>
    </r>
    <r>
      <rPr>
        <sz val="24"/>
        <color theme="1"/>
        <rFont val="Arial"/>
        <family val="2"/>
      </rPr>
      <t>(day-month-year)</t>
    </r>
  </si>
  <si>
    <r>
      <t xml:space="preserve">End date </t>
    </r>
    <r>
      <rPr>
        <sz val="24"/>
        <color theme="1"/>
        <rFont val="Arial"/>
        <family val="2"/>
      </rPr>
      <t>(day-month-year)</t>
    </r>
  </si>
  <si>
    <r>
      <t xml:space="preserve">Agreement start date </t>
    </r>
    <r>
      <rPr>
        <sz val="24"/>
        <color theme="1"/>
        <rFont val="Arial"/>
        <family val="2"/>
      </rPr>
      <t>(day-month-year)</t>
    </r>
  </si>
  <si>
    <r>
      <t xml:space="preserve">Agreement end date </t>
    </r>
    <r>
      <rPr>
        <sz val="24"/>
        <color theme="1"/>
        <rFont val="Arial"/>
        <family val="2"/>
      </rPr>
      <t>(day-month-year)</t>
    </r>
  </si>
  <si>
    <r>
      <t xml:space="preserve">Year start date </t>
    </r>
    <r>
      <rPr>
        <sz val="24"/>
        <color theme="1"/>
        <rFont val="Arial"/>
        <family val="2"/>
      </rPr>
      <t>(day-month-year)</t>
    </r>
  </si>
  <si>
    <r>
      <t xml:space="preserve">Year end date </t>
    </r>
    <r>
      <rPr>
        <sz val="24"/>
        <color theme="1"/>
        <rFont val="Arial"/>
        <family val="2"/>
      </rPr>
      <t>(day-month-year)</t>
    </r>
  </si>
  <si>
    <r>
      <rPr>
        <b/>
        <sz val="24"/>
        <color theme="1"/>
        <rFont val="Arial"/>
        <family val="2"/>
      </rPr>
      <t>Amount budgeted</t>
    </r>
    <r>
      <rPr>
        <sz val="24"/>
        <color theme="1"/>
        <rFont val="Arial"/>
        <family val="2"/>
      </rPr>
      <t xml:space="preserve"> (at the beginning of the reporting period)</t>
    </r>
  </si>
  <si>
    <r>
      <t xml:space="preserve">CCM Evolution: </t>
    </r>
    <r>
      <rPr>
        <sz val="24"/>
        <color theme="1"/>
        <rFont val="Arial"/>
        <family val="2"/>
      </rPr>
      <t xml:space="preserve">The Global Fund is making available additional resources </t>
    </r>
    <r>
      <rPr>
        <u/>
        <sz val="24"/>
        <color theme="1"/>
        <rFont val="Arial"/>
        <family val="2"/>
      </rPr>
      <t>for a limited period of time</t>
    </r>
    <r>
      <rPr>
        <sz val="24"/>
        <color theme="1"/>
        <rFont val="Arial"/>
        <family val="2"/>
      </rPr>
      <t xml:space="preserve"> to fund one position in the CCM Secretariat to support the oversight planning &amp; implementation and facilitate data-driven decision-making. </t>
    </r>
  </si>
  <si>
    <r>
      <t xml:space="preserve">C19RM Engagement support: </t>
    </r>
    <r>
      <rPr>
        <sz val="24"/>
        <color theme="1"/>
        <rFont val="Arial"/>
        <family val="2"/>
      </rPr>
      <t xml:space="preserve">The Global Fund is making available additional resources </t>
    </r>
    <r>
      <rPr>
        <u/>
        <sz val="24"/>
        <color theme="1"/>
        <rFont val="Arial"/>
        <family val="2"/>
      </rPr>
      <t>for a limited period of time</t>
    </r>
    <r>
      <rPr>
        <sz val="24"/>
        <color theme="1"/>
        <rFont val="Arial"/>
        <family val="2"/>
      </rPr>
      <t xml:space="preserve"> to fund one position in the CCM Secretariat to coordinate the planning &amp; development of C19RM Funding Request. </t>
    </r>
  </si>
  <si>
    <r>
      <rPr>
        <b/>
        <sz val="24"/>
        <color theme="1"/>
        <rFont val="Arial"/>
        <family val="2"/>
      </rPr>
      <t>Add:</t>
    </r>
    <r>
      <rPr>
        <sz val="24"/>
        <color theme="1"/>
        <rFont val="Arial"/>
        <family val="2"/>
      </rPr>
      <t xml:space="preserve"> Net exchange gains on translation of balances</t>
    </r>
  </si>
  <si>
    <r>
      <rPr>
        <b/>
        <sz val="24"/>
        <color theme="1"/>
        <rFont val="Arial"/>
        <family val="2"/>
      </rPr>
      <t>Less:</t>
    </r>
    <r>
      <rPr>
        <sz val="24"/>
        <color theme="1"/>
        <rFont val="Arial"/>
        <family val="2"/>
      </rPr>
      <t xml:space="preserve"> Net exchange losses on translation of balances</t>
    </r>
  </si>
  <si>
    <r>
      <rPr>
        <b/>
        <sz val="24"/>
        <color theme="1"/>
        <rFont val="Arial"/>
        <family val="2"/>
      </rPr>
      <t xml:space="preserve">Add: </t>
    </r>
    <r>
      <rPr>
        <sz val="24"/>
        <color theme="1"/>
        <rFont val="Arial"/>
        <family val="2"/>
      </rPr>
      <t>Other positive reconciliation adjustments (including for prior periods)</t>
    </r>
  </si>
  <si>
    <r>
      <rPr>
        <b/>
        <sz val="24"/>
        <color theme="1"/>
        <rFont val="Arial"/>
        <family val="2"/>
      </rPr>
      <t xml:space="preserve">Less: </t>
    </r>
    <r>
      <rPr>
        <sz val="24"/>
        <color theme="1"/>
        <rFont val="Arial"/>
        <family val="2"/>
      </rPr>
      <t>Other negative reconciliation adjustments (including for prior periods)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</si>
</sst>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409]d\-mmm\-yy;@"/>
    <numFmt numFmtId="165" formatCode="[$-409]d\-mmm\-yyyy;@"/>
    <numFmt numFmtId="166" formatCode="[$-409]dd\-mmm\-yy;@"/>
  </numFmts>
  <fonts count="6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Arial"/>
      <family val="2"/>
    </font>
    <font>
      <sz val="10"/>
      <name val="Arial"/>
      <family val="2"/>
    </font>
    <font>
      <sz val="9"/>
      <color theme="1"/>
      <name val="Arial"/>
      <family val="2"/>
    </font>
    <font>
      <sz val="11"/>
      <name val="Arial"/>
      <family val="2"/>
    </font>
    <font>
      <sz val="11"/>
      <color theme="1"/>
      <name val="Arial"/>
      <family val="2"/>
    </font>
    <font>
      <sz val="12"/>
      <color indexed="8"/>
      <name val="Verdana"/>
      <family val="2"/>
    </font>
    <font>
      <sz val="11"/>
      <name val="Calibri"/>
      <family val="2"/>
      <scheme val="minor"/>
    </font>
    <font>
      <b/>
      <sz val="20"/>
      <color theme="1"/>
      <name val="Arial"/>
      <family val="2"/>
    </font>
    <font>
      <b/>
      <sz val="26"/>
      <color theme="1"/>
      <name val="Arial"/>
      <family val="2"/>
    </font>
    <font>
      <b/>
      <sz val="14"/>
      <color theme="1"/>
      <name val="Arial"/>
      <family val="2"/>
    </font>
    <font>
      <sz val="14"/>
      <color theme="1"/>
      <name val="Arial"/>
      <family val="2"/>
    </font>
    <font>
      <u/>
      <sz val="14"/>
      <color theme="1"/>
      <name val="Arial"/>
      <family val="2"/>
    </font>
    <font>
      <sz val="11"/>
      <color theme="0"/>
      <name val="Arial"/>
      <family val="2"/>
    </font>
    <font>
      <sz val="10"/>
      <color theme="1"/>
      <name val="Arial"/>
      <family val="2"/>
    </font>
    <font>
      <b/>
      <sz val="14"/>
      <name val="Arial"/>
      <family val="2"/>
    </font>
    <font>
      <i/>
      <u/>
      <sz val="14"/>
      <color theme="1"/>
      <name val="Arial"/>
      <family val="2"/>
    </font>
    <font>
      <sz val="11"/>
      <color rgb="FF000000"/>
      <name val="Arial"/>
      <family val="2"/>
    </font>
    <font>
      <i/>
      <u/>
      <sz val="11"/>
      <color theme="1"/>
      <name val="Arial"/>
      <family val="2"/>
    </font>
    <font>
      <u/>
      <sz val="11"/>
      <color theme="10"/>
      <name val="Arial"/>
      <family val="2"/>
    </font>
    <font>
      <b/>
      <sz val="10"/>
      <color theme="0" tint="-0.499984740745262"/>
      <name val="Arial"/>
      <family val="2"/>
    </font>
    <font>
      <b/>
      <sz val="18"/>
      <color theme="1"/>
      <name val="Arial"/>
      <family val="2"/>
    </font>
    <font>
      <u/>
      <sz val="18"/>
      <color theme="10"/>
      <name val="Arial"/>
      <family val="2"/>
    </font>
    <font>
      <sz val="18"/>
      <color theme="1"/>
      <name val="Arial"/>
      <family val="2"/>
    </font>
    <font>
      <sz val="9"/>
      <name val="Arial"/>
      <family val="2"/>
    </font>
    <font>
      <b/>
      <sz val="12"/>
      <color theme="1"/>
      <name val="Arial"/>
      <family val="2"/>
    </font>
    <font>
      <b/>
      <sz val="28"/>
      <color theme="1"/>
      <name val="Arial"/>
      <family val="2"/>
    </font>
    <font>
      <sz val="8"/>
      <name val="Arial"/>
      <family val="2"/>
    </font>
    <font>
      <b/>
      <sz val="11"/>
      <color theme="0"/>
      <name val="Arial"/>
      <family val="2"/>
    </font>
    <font>
      <b/>
      <sz val="22"/>
      <color theme="1"/>
      <name val="Arial"/>
      <family val="2"/>
    </font>
    <font>
      <i/>
      <sz val="14"/>
      <color theme="1"/>
      <name val="Arial"/>
      <family val="2"/>
    </font>
    <font>
      <sz val="9"/>
      <color rgb="FFFF0000"/>
      <name val="Arial"/>
      <family val="2"/>
    </font>
    <font>
      <sz val="24"/>
      <color theme="1"/>
      <name val="Arial"/>
      <family val="2"/>
    </font>
    <font>
      <b/>
      <sz val="24"/>
      <color theme="1"/>
      <name val="Arial"/>
      <family val="2"/>
    </font>
    <font>
      <u/>
      <sz val="24"/>
      <color theme="10"/>
      <name val="Arial"/>
      <family val="2"/>
    </font>
    <font>
      <i/>
      <u/>
      <sz val="24"/>
      <color theme="1"/>
      <name val="Arial"/>
      <family val="2"/>
    </font>
    <font>
      <u/>
      <sz val="24"/>
      <color theme="1"/>
      <name val="Arial"/>
      <family val="2"/>
    </font>
    <font>
      <b/>
      <sz val="24"/>
      <name val="Arial"/>
      <family val="2"/>
    </font>
    <font>
      <sz val="24"/>
      <color rgb="FF000000"/>
      <name val="Arial"/>
      <family val="2"/>
    </font>
    <font>
      <sz val="24"/>
      <name val="Arial"/>
      <family val="2"/>
    </font>
    <font>
      <b/>
      <sz val="24"/>
      <color theme="0" tint="-0.499984740745262"/>
      <name val="Arial"/>
      <family val="2"/>
    </font>
    <font>
      <sz val="22"/>
      <color theme="1"/>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bgColor indexed="64"/>
      </patternFill>
    </fill>
    <fill>
      <patternFill patternType="solid">
        <fgColor rgb="FFFFC000"/>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rgb="FFFFCC66"/>
        <bgColor indexed="64"/>
      </patternFill>
    </fill>
    <fill>
      <patternFill patternType="solid">
        <fgColor rgb="FFCCECFF"/>
        <bgColor indexed="64"/>
      </patternFill>
    </fill>
    <fill>
      <patternFill patternType="solid">
        <fgColor theme="0" tint="-0.14999847407452621"/>
        <bgColor theme="0" tint="-0.14999847407452621"/>
      </patternFill>
    </fill>
    <fill>
      <patternFill patternType="solid">
        <fgColor theme="0"/>
        <bgColor rgb="FF000000"/>
      </patternFill>
    </fill>
    <fill>
      <patternFill patternType="solid">
        <fgColor theme="6" tint="0.59999389629810485"/>
        <bgColor indexed="64"/>
      </patternFill>
    </fill>
    <fill>
      <patternFill patternType="solid">
        <fgColor theme="3" tint="0.79998168889431442"/>
        <bgColor indexed="64"/>
      </patternFill>
    </fill>
    <fill>
      <patternFill patternType="solid">
        <fgColor theme="7" tint="0.79998168889431442"/>
        <bgColor rgb="FF000000"/>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medium">
        <color indexed="64"/>
      </left>
      <right style="medium">
        <color indexed="64"/>
      </right>
      <top/>
      <bottom/>
      <diagonal/>
    </border>
    <border>
      <left style="medium">
        <color rgb="FFA3A3A3"/>
      </left>
      <right/>
      <top style="medium">
        <color rgb="FFA3A3A3"/>
      </top>
      <bottom style="medium">
        <color rgb="FFA3A3A3"/>
      </bottom>
      <diagonal/>
    </border>
    <border>
      <left/>
      <right style="medium">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15">
    <xf numFmtId="0" fontId="0" fillId="0" borderId="0"/>
    <xf numFmtId="0" fontId="24" fillId="0" borderId="0"/>
    <xf numFmtId="0" fontId="22" fillId="0" borderId="0"/>
    <xf numFmtId="0" fontId="21" fillId="0" borderId="0"/>
    <xf numFmtId="9" fontId="27" fillId="0" borderId="0" applyFont="0" applyFill="0" applyBorder="0" applyAlignment="0" applyProtection="0"/>
    <xf numFmtId="0" fontId="20" fillId="0" borderId="0"/>
    <xf numFmtId="0" fontId="28" fillId="0" borderId="0" applyNumberFormat="0" applyFill="0" applyBorder="0" applyProtection="0">
      <alignment vertical="top" wrapText="1"/>
    </xf>
    <xf numFmtId="9" fontId="20"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6" fillId="0" borderId="0"/>
    <xf numFmtId="0" fontId="41" fillId="0" borderId="0" applyNumberFormat="0" applyFill="0" applyBorder="0" applyAlignment="0" applyProtection="0"/>
    <xf numFmtId="0" fontId="1" fillId="0" borderId="0"/>
  </cellStyleXfs>
  <cellXfs count="638">
    <xf numFmtId="0" fontId="0" fillId="0" borderId="0" xfId="0"/>
    <xf numFmtId="0" fontId="29" fillId="6" borderId="1" xfId="0" applyFont="1" applyFill="1" applyBorder="1"/>
    <xf numFmtId="0" fontId="19" fillId="0" borderId="1" xfId="0" applyFont="1" applyBorder="1"/>
    <xf numFmtId="0" fontId="19" fillId="0" borderId="1" xfId="0" applyFont="1" applyBorder="1" applyAlignment="1">
      <alignment wrapText="1"/>
    </xf>
    <xf numFmtId="0" fontId="19" fillId="9" borderId="1" xfId="0" applyFont="1" applyFill="1" applyBorder="1"/>
    <xf numFmtId="0" fontId="19" fillId="0" borderId="0" xfId="0" applyFont="1"/>
    <xf numFmtId="0" fontId="18" fillId="9" borderId="1" xfId="0" applyFont="1" applyFill="1" applyBorder="1"/>
    <xf numFmtId="0" fontId="18" fillId="0" borderId="1" xfId="0" applyFont="1" applyBorder="1"/>
    <xf numFmtId="0" fontId="18" fillId="0" borderId="1" xfId="0" applyFont="1" applyBorder="1" applyAlignment="1">
      <alignment wrapText="1"/>
    </xf>
    <xf numFmtId="0" fontId="17" fillId="0" borderId="1" xfId="0" applyFont="1" applyBorder="1"/>
    <xf numFmtId="0" fontId="15" fillId="0" borderId="6" xfId="0" applyFont="1" applyBorder="1"/>
    <xf numFmtId="0" fontId="31" fillId="0" borderId="0" xfId="5" applyFont="1" applyAlignment="1" applyProtection="1">
      <alignment vertical="center"/>
      <protection locked="0"/>
    </xf>
    <xf numFmtId="0" fontId="27" fillId="0" borderId="0" xfId="5" applyFont="1" applyAlignment="1" applyProtection="1">
      <alignment vertical="center"/>
      <protection locked="0"/>
    </xf>
    <xf numFmtId="0" fontId="30" fillId="0" borderId="0" xfId="5" applyFont="1" applyAlignment="1" applyProtection="1">
      <alignment vertical="top"/>
      <protection locked="0"/>
    </xf>
    <xf numFmtId="0" fontId="33" fillId="8" borderId="15" xfId="5" applyFont="1" applyFill="1" applyBorder="1" applyAlignment="1" applyProtection="1">
      <alignment horizontal="left" vertical="center" wrapText="1"/>
      <protection locked="0"/>
    </xf>
    <xf numFmtId="164" fontId="33" fillId="8" borderId="15" xfId="5" applyNumberFormat="1" applyFont="1" applyFill="1" applyBorder="1" applyAlignment="1" applyProtection="1">
      <alignment horizontal="left" vertical="center" wrapText="1"/>
      <protection locked="0"/>
    </xf>
    <xf numFmtId="3" fontId="33" fillId="8" borderId="15" xfId="5" applyNumberFormat="1" applyFont="1" applyFill="1" applyBorder="1" applyAlignment="1" applyProtection="1">
      <alignment horizontal="left" vertical="center" wrapText="1"/>
      <protection locked="0"/>
    </xf>
    <xf numFmtId="2" fontId="33" fillId="8" borderId="15" xfId="5" applyNumberFormat="1" applyFont="1" applyFill="1" applyBorder="1" applyAlignment="1" applyProtection="1">
      <alignment horizontal="center" vertical="center" wrapText="1"/>
      <protection locked="0"/>
    </xf>
    <xf numFmtId="0" fontId="27" fillId="0" borderId="0" xfId="0" applyFont="1" applyAlignment="1" applyProtection="1">
      <alignment vertical="center"/>
      <protection locked="0"/>
    </xf>
    <xf numFmtId="0" fontId="27" fillId="8" borderId="5" xfId="5" applyFont="1" applyFill="1" applyBorder="1" applyAlignment="1" applyProtection="1">
      <alignment horizontal="center" vertical="center" wrapText="1"/>
      <protection locked="0"/>
    </xf>
    <xf numFmtId="0" fontId="25" fillId="0" borderId="0" xfId="5" applyFont="1" applyAlignment="1" applyProtection="1">
      <alignment horizontal="left" vertical="center" wrapText="1"/>
      <protection locked="0"/>
    </xf>
    <xf numFmtId="0" fontId="27" fillId="0" borderId="0" xfId="5" applyFont="1" applyAlignment="1" applyProtection="1">
      <alignment vertical="center" wrapText="1"/>
      <protection locked="0"/>
    </xf>
    <xf numFmtId="0" fontId="27" fillId="3" borderId="0" xfId="5" applyFont="1" applyFill="1" applyAlignment="1" applyProtection="1">
      <alignment vertical="center"/>
      <protection locked="0"/>
    </xf>
    <xf numFmtId="0" fontId="14" fillId="0" borderId="1" xfId="0" applyFont="1" applyBorder="1"/>
    <xf numFmtId="0" fontId="19" fillId="0" borderId="3" xfId="0" applyFont="1" applyBorder="1"/>
    <xf numFmtId="0" fontId="19" fillId="0" borderId="3" xfId="0" applyFont="1" applyBorder="1" applyAlignment="1">
      <alignment wrapText="1"/>
    </xf>
    <xf numFmtId="0" fontId="19" fillId="0" borderId="29" xfId="0" applyFont="1" applyBorder="1"/>
    <xf numFmtId="0" fontId="14" fillId="0" borderId="3" xfId="0" applyFont="1" applyBorder="1"/>
    <xf numFmtId="0" fontId="14" fillId="9" borderId="27" xfId="0" applyFont="1" applyFill="1" applyBorder="1"/>
    <xf numFmtId="0" fontId="0" fillId="0" borderId="0" xfId="0" applyAlignment="1">
      <alignment wrapText="1"/>
    </xf>
    <xf numFmtId="0" fontId="14" fillId="0" borderId="3" xfId="0" applyFont="1" applyBorder="1" applyAlignment="1">
      <alignment wrapText="1"/>
    </xf>
    <xf numFmtId="0" fontId="19" fillId="0" borderId="0" xfId="0" applyFont="1" applyAlignment="1">
      <alignment wrapText="1"/>
    </xf>
    <xf numFmtId="0" fontId="23" fillId="0" borderId="0" xfId="0" applyFont="1" applyAlignment="1">
      <alignment horizontal="left" vertical="center"/>
    </xf>
    <xf numFmtId="0" fontId="14" fillId="0" borderId="0" xfId="0" applyFont="1" applyAlignment="1">
      <alignment wrapText="1"/>
    </xf>
    <xf numFmtId="0" fontId="13" fillId="0" borderId="0" xfId="0" applyFont="1" applyAlignment="1">
      <alignment wrapText="1"/>
    </xf>
    <xf numFmtId="0" fontId="31" fillId="0" borderId="0" xfId="5" applyFont="1" applyAlignment="1" applyProtection="1">
      <alignment horizontal="center" vertical="center"/>
      <protection locked="0"/>
    </xf>
    <xf numFmtId="0" fontId="27" fillId="8" borderId="6" xfId="0" applyFont="1" applyFill="1"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3" fontId="0" fillId="8" borderId="1" xfId="0" applyNumberFormat="1" applyFill="1" applyBorder="1" applyAlignment="1" applyProtection="1">
      <alignment horizontal="center" vertical="center" wrapText="1"/>
      <protection locked="0"/>
    </xf>
    <xf numFmtId="0" fontId="12" fillId="0" borderId="6" xfId="0" applyFont="1" applyBorder="1"/>
    <xf numFmtId="0" fontId="12" fillId="0" borderId="3" xfId="0" applyFont="1" applyBorder="1"/>
    <xf numFmtId="0" fontId="12" fillId="0" borderId="0" xfId="0" applyFont="1" applyAlignment="1">
      <alignment wrapText="1"/>
    </xf>
    <xf numFmtId="0" fontId="12" fillId="0" borderId="0" xfId="0" applyFont="1"/>
    <xf numFmtId="0" fontId="27" fillId="8" borderId="33" xfId="5" applyFont="1" applyFill="1" applyBorder="1" applyAlignment="1" applyProtection="1">
      <alignment horizontal="center" vertical="center" wrapText="1"/>
      <protection locked="0"/>
    </xf>
    <xf numFmtId="0" fontId="0" fillId="15" borderId="0" xfId="0" applyFill="1" applyAlignment="1">
      <alignment wrapText="1"/>
    </xf>
    <xf numFmtId="0" fontId="11" fillId="0" borderId="0" xfId="0" applyFont="1" applyAlignment="1">
      <alignment wrapText="1"/>
    </xf>
    <xf numFmtId="0" fontId="11" fillId="0" borderId="1" xfId="0" applyFont="1" applyBorder="1"/>
    <xf numFmtId="0" fontId="14" fillId="0" borderId="0" xfId="0" applyFont="1"/>
    <xf numFmtId="0" fontId="10" fillId="0" borderId="6" xfId="0" applyFont="1" applyBorder="1"/>
    <xf numFmtId="0" fontId="27" fillId="3" borderId="0" xfId="5" applyFont="1" applyFill="1" applyAlignment="1" applyProtection="1">
      <alignment vertical="center" wrapText="1"/>
      <protection locked="0"/>
    </xf>
    <xf numFmtId="0" fontId="23" fillId="0" borderId="0" xfId="0" applyFont="1"/>
    <xf numFmtId="0" fontId="23" fillId="2" borderId="0" xfId="0" applyFont="1" applyFill="1" applyAlignment="1">
      <alignment horizontal="left" vertical="center"/>
    </xf>
    <xf numFmtId="0" fontId="9" fillId="0" borderId="0" xfId="0" applyFont="1" applyAlignment="1">
      <alignment wrapText="1"/>
    </xf>
    <xf numFmtId="0" fontId="8" fillId="0" borderId="0" xfId="0" applyFont="1" applyAlignment="1">
      <alignment wrapText="1"/>
    </xf>
    <xf numFmtId="0" fontId="0" fillId="8" borderId="5" xfId="0" applyFill="1" applyBorder="1" applyAlignment="1" applyProtection="1">
      <alignment horizontal="center" vertical="center" wrapText="1"/>
      <protection locked="0"/>
    </xf>
    <xf numFmtId="0" fontId="27" fillId="8" borderId="5" xfId="5" applyFont="1" applyFill="1" applyBorder="1" applyAlignment="1" applyProtection="1">
      <alignment horizontal="center" vertical="center"/>
      <protection locked="0"/>
    </xf>
    <xf numFmtId="0" fontId="27" fillId="8" borderId="6" xfId="5" applyFont="1" applyFill="1" applyBorder="1" applyAlignment="1" applyProtection="1">
      <alignment horizontal="center" vertical="center"/>
      <protection locked="0"/>
    </xf>
    <xf numFmtId="0" fontId="27" fillId="8" borderId="6" xfId="5" applyFont="1" applyFill="1" applyBorder="1" applyAlignment="1" applyProtection="1">
      <alignment horizontal="center" vertical="center" wrapText="1"/>
      <protection locked="0"/>
    </xf>
    <xf numFmtId="3" fontId="27" fillId="8" borderId="5" xfId="5" applyNumberFormat="1" applyFont="1" applyFill="1" applyBorder="1" applyAlignment="1" applyProtection="1">
      <alignment horizontal="center" vertical="center" wrapText="1"/>
      <protection locked="0"/>
    </xf>
    <xf numFmtId="3" fontId="27" fillId="11" borderId="1" xfId="5" applyNumberFormat="1" applyFont="1" applyFill="1" applyBorder="1" applyAlignment="1" applyProtection="1">
      <alignment horizontal="left" vertical="center" wrapText="1"/>
      <protection locked="0"/>
    </xf>
    <xf numFmtId="3" fontId="39" fillId="8" borderId="1" xfId="5" applyNumberFormat="1" applyFont="1" applyFill="1" applyBorder="1" applyAlignment="1" applyProtection="1">
      <alignment horizontal="center" vertical="center"/>
      <protection locked="0"/>
    </xf>
    <xf numFmtId="3" fontId="39" fillId="8" borderId="31" xfId="0" applyNumberFormat="1" applyFont="1" applyFill="1" applyBorder="1" applyAlignment="1" applyProtection="1">
      <alignment horizontal="center" vertical="center" wrapText="1"/>
      <protection locked="0"/>
    </xf>
    <xf numFmtId="0" fontId="7" fillId="18" borderId="1" xfId="0" applyFont="1" applyFill="1" applyBorder="1" applyAlignment="1">
      <alignment horizontal="left" wrapText="1"/>
    </xf>
    <xf numFmtId="3" fontId="27" fillId="8" borderId="1" xfId="5" applyNumberFormat="1" applyFont="1" applyFill="1" applyBorder="1" applyAlignment="1" applyProtection="1">
      <alignment horizontal="center" vertical="center" wrapText="1"/>
      <protection locked="0"/>
    </xf>
    <xf numFmtId="3" fontId="0" fillId="11" borderId="1" xfId="5" applyNumberFormat="1" applyFont="1" applyFill="1" applyBorder="1" applyAlignment="1" applyProtection="1">
      <alignment horizontal="left" vertical="center" wrapText="1"/>
      <protection locked="0"/>
    </xf>
    <xf numFmtId="3" fontId="27" fillId="8" borderId="15" xfId="5" applyNumberFormat="1" applyFont="1" applyFill="1" applyBorder="1" applyAlignment="1" applyProtection="1">
      <alignment vertical="center"/>
      <protection locked="0"/>
    </xf>
    <xf numFmtId="0" fontId="25" fillId="11" borderId="15" xfId="5" applyFont="1" applyFill="1" applyBorder="1" applyAlignment="1" applyProtection="1">
      <alignment horizontal="left" vertical="center"/>
      <protection locked="0"/>
    </xf>
    <xf numFmtId="3" fontId="27" fillId="8" borderId="42" xfId="5" applyNumberFormat="1" applyFont="1" applyFill="1" applyBorder="1" applyAlignment="1" applyProtection="1">
      <alignment vertical="center"/>
      <protection locked="0"/>
    </xf>
    <xf numFmtId="3" fontId="27" fillId="8" borderId="18" xfId="5" applyNumberFormat="1" applyFont="1" applyFill="1" applyBorder="1" applyAlignment="1" applyProtection="1">
      <alignment vertical="center"/>
      <protection locked="0"/>
    </xf>
    <xf numFmtId="3" fontId="27" fillId="8" borderId="25" xfId="5" applyNumberFormat="1" applyFont="1" applyFill="1" applyBorder="1" applyAlignment="1" applyProtection="1">
      <alignment vertical="center"/>
      <protection locked="0"/>
    </xf>
    <xf numFmtId="3" fontId="27" fillId="8" borderId="22" xfId="5" applyNumberFormat="1" applyFont="1" applyFill="1" applyBorder="1" applyAlignment="1" applyProtection="1">
      <alignment vertical="center"/>
      <protection locked="0"/>
    </xf>
    <xf numFmtId="3" fontId="27" fillId="8" borderId="24" xfId="5" applyNumberFormat="1" applyFont="1" applyFill="1" applyBorder="1" applyAlignment="1" applyProtection="1">
      <alignment vertical="center"/>
      <protection locked="0"/>
    </xf>
    <xf numFmtId="0" fontId="32" fillId="8" borderId="15" xfId="5" applyFont="1" applyFill="1" applyBorder="1" applyAlignment="1" applyProtection="1">
      <alignment horizontal="right" vertical="center"/>
      <protection locked="0"/>
    </xf>
    <xf numFmtId="0" fontId="6" fillId="0" borderId="1" xfId="0" applyFont="1" applyBorder="1"/>
    <xf numFmtId="3" fontId="0" fillId="8" borderId="44" xfId="0" applyNumberFormat="1" applyFill="1" applyBorder="1" applyAlignment="1" applyProtection="1">
      <alignment horizontal="center" vertical="center" wrapText="1"/>
      <protection locked="0"/>
    </xf>
    <xf numFmtId="3" fontId="39" fillId="8" borderId="38" xfId="0" applyNumberFormat="1" applyFont="1" applyFill="1" applyBorder="1" applyAlignment="1" applyProtection="1">
      <alignment horizontal="center" vertical="center" wrapText="1"/>
      <protection locked="0"/>
    </xf>
    <xf numFmtId="3" fontId="39" fillId="8" borderId="43" xfId="0" applyNumberFormat="1" applyFont="1" applyFill="1" applyBorder="1" applyAlignment="1" applyProtection="1">
      <alignment horizontal="center" vertical="center" wrapText="1"/>
      <protection locked="0"/>
    </xf>
    <xf numFmtId="3" fontId="27" fillId="8" borderId="33" xfId="5" applyNumberFormat="1" applyFont="1" applyFill="1" applyBorder="1" applyAlignment="1" applyProtection="1">
      <alignment horizontal="center" vertical="center" wrapText="1"/>
      <protection locked="0"/>
    </xf>
    <xf numFmtId="3" fontId="32" fillId="0" borderId="15" xfId="5" applyNumberFormat="1" applyFont="1" applyBorder="1" applyAlignment="1">
      <alignment horizontal="center" vertical="center"/>
    </xf>
    <xf numFmtId="3" fontId="27" fillId="8" borderId="33" xfId="5" applyNumberFormat="1" applyFont="1" applyFill="1" applyBorder="1" applyAlignment="1" applyProtection="1">
      <alignment horizontal="center" vertical="center"/>
      <protection locked="0"/>
    </xf>
    <xf numFmtId="0" fontId="35" fillId="0" borderId="0" xfId="0" applyFont="1" applyAlignment="1">
      <alignment horizontal="center"/>
    </xf>
    <xf numFmtId="0" fontId="33" fillId="3" borderId="0" xfId="5" applyFont="1" applyFill="1" applyAlignment="1">
      <alignment horizontal="center" vertical="center" wrapText="1"/>
    </xf>
    <xf numFmtId="0" fontId="5" fillId="18" borderId="1" xfId="0" applyFont="1" applyFill="1" applyBorder="1" applyAlignment="1">
      <alignment horizontal="left" wrapText="1"/>
    </xf>
    <xf numFmtId="0" fontId="5" fillId="0" borderId="1" xfId="0" applyFont="1" applyBorder="1"/>
    <xf numFmtId="0" fontId="45" fillId="8" borderId="15" xfId="5" applyFont="1" applyFill="1" applyBorder="1" applyAlignment="1" applyProtection="1">
      <alignment vertical="center"/>
      <protection locked="0"/>
    </xf>
    <xf numFmtId="0" fontId="0" fillId="0" borderId="15" xfId="0" applyBorder="1"/>
    <xf numFmtId="3" fontId="0" fillId="0" borderId="15" xfId="0" applyNumberFormat="1" applyBorder="1"/>
    <xf numFmtId="165" fontId="0" fillId="0" borderId="15" xfId="0" applyNumberFormat="1" applyBorder="1"/>
    <xf numFmtId="0" fontId="46" fillId="11" borderId="4" xfId="5" applyFont="1" applyFill="1" applyBorder="1" applyAlignment="1" applyProtection="1">
      <alignment horizontal="left" vertical="center" wrapText="1"/>
      <protection locked="0"/>
    </xf>
    <xf numFmtId="0" fontId="46" fillId="11" borderId="28" xfId="5" applyFont="1" applyFill="1" applyBorder="1" applyAlignment="1" applyProtection="1">
      <alignment horizontal="left" vertical="center" wrapText="1"/>
      <protection locked="0"/>
    </xf>
    <xf numFmtId="0" fontId="46" fillId="19" borderId="1" xfId="4" applyNumberFormat="1" applyFont="1" applyFill="1" applyBorder="1" applyAlignment="1" applyProtection="1">
      <alignment horizontal="left" vertical="center" wrapText="1"/>
      <protection locked="0"/>
    </xf>
    <xf numFmtId="0" fontId="46" fillId="11" borderId="40" xfId="5" applyFont="1" applyFill="1" applyBorder="1" applyAlignment="1" applyProtection="1">
      <alignment horizontal="left" vertical="center" wrapText="1"/>
      <protection locked="0"/>
    </xf>
    <xf numFmtId="0" fontId="46" fillId="11" borderId="41" xfId="5" applyFont="1" applyFill="1" applyBorder="1" applyAlignment="1" applyProtection="1">
      <alignment horizontal="left" vertical="center" wrapText="1"/>
      <protection locked="0"/>
    </xf>
    <xf numFmtId="1" fontId="25" fillId="11" borderId="3" xfId="5" applyNumberFormat="1" applyFont="1" applyFill="1" applyBorder="1" applyAlignment="1" applyProtection="1">
      <alignment horizontal="left" vertical="center" wrapText="1"/>
      <protection locked="0"/>
    </xf>
    <xf numFmtId="0" fontId="25" fillId="11" borderId="5" xfId="4" applyNumberFormat="1" applyFont="1" applyFill="1" applyBorder="1" applyAlignment="1" applyProtection="1">
      <alignment horizontal="left" vertical="center" wrapText="1"/>
      <protection locked="0"/>
    </xf>
    <xf numFmtId="1" fontId="25" fillId="11" borderId="1" xfId="5" applyNumberFormat="1" applyFont="1" applyFill="1" applyBorder="1" applyAlignment="1" applyProtection="1">
      <alignment horizontal="left" vertical="center" wrapText="1"/>
      <protection locked="0"/>
    </xf>
    <xf numFmtId="0" fontId="42" fillId="0" borderId="1" xfId="5" applyFont="1" applyBorder="1" applyAlignment="1" applyProtection="1">
      <alignment horizontal="center" vertical="center" wrapText="1"/>
      <protection locked="0"/>
    </xf>
    <xf numFmtId="0" fontId="42" fillId="0" borderId="1" xfId="5" applyFont="1" applyBorder="1" applyAlignment="1" applyProtection="1">
      <alignment horizontal="center" vertical="center"/>
      <protection locked="0"/>
    </xf>
    <xf numFmtId="17" fontId="42" fillId="0" borderId="1" xfId="5" applyNumberFormat="1" applyFont="1" applyBorder="1" applyAlignment="1" applyProtection="1">
      <alignment horizontal="center" vertical="center"/>
      <protection locked="0"/>
    </xf>
    <xf numFmtId="9" fontId="0" fillId="0" borderId="0" xfId="0" applyNumberFormat="1"/>
    <xf numFmtId="0" fontId="4" fillId="0" borderId="1" xfId="0" applyFont="1" applyBorder="1"/>
    <xf numFmtId="0" fontId="31" fillId="0" borderId="0" xfId="5" applyFont="1" applyAlignment="1">
      <alignment vertical="center"/>
    </xf>
    <xf numFmtId="0" fontId="27" fillId="0" borderId="0" xfId="5" applyFont="1" applyAlignment="1">
      <alignment vertical="center"/>
    </xf>
    <xf numFmtId="0" fontId="31" fillId="3" borderId="0" xfId="5" applyFont="1" applyFill="1" applyAlignment="1">
      <alignment horizontal="center" vertical="center"/>
    </xf>
    <xf numFmtId="0" fontId="30" fillId="2" borderId="15" xfId="5" applyFont="1" applyFill="1" applyBorder="1" applyAlignment="1">
      <alignment vertical="center"/>
    </xf>
    <xf numFmtId="0" fontId="0" fillId="0" borderId="0" xfId="5" applyFont="1" applyAlignment="1">
      <alignment vertical="center"/>
    </xf>
    <xf numFmtId="0" fontId="44" fillId="2" borderId="15" xfId="13" applyFont="1" applyFill="1" applyBorder="1" applyAlignment="1" applyProtection="1">
      <alignment horizontal="center" vertical="center"/>
    </xf>
    <xf numFmtId="0" fontId="27" fillId="0" borderId="13" xfId="5" applyFont="1" applyBorder="1" applyAlignment="1">
      <alignment vertical="center"/>
    </xf>
    <xf numFmtId="0" fontId="44" fillId="2" borderId="8" xfId="13" applyFont="1" applyFill="1" applyBorder="1" applyAlignment="1" applyProtection="1">
      <alignment horizontal="center" vertical="center"/>
    </xf>
    <xf numFmtId="0" fontId="27" fillId="0" borderId="11" xfId="5" applyFont="1" applyBorder="1" applyAlignment="1">
      <alignment vertical="center"/>
    </xf>
    <xf numFmtId="0" fontId="30" fillId="0" borderId="0" xfId="5" applyFont="1" applyAlignment="1">
      <alignment vertical="top"/>
    </xf>
    <xf numFmtId="0" fontId="30" fillId="0" borderId="0" xfId="5" applyFont="1" applyAlignment="1">
      <alignment vertical="center"/>
    </xf>
    <xf numFmtId="164" fontId="33" fillId="3" borderId="15" xfId="5" applyNumberFormat="1" applyFont="1" applyFill="1" applyBorder="1" applyAlignment="1">
      <alignment horizontal="left" vertical="center" wrapText="1"/>
    </xf>
    <xf numFmtId="3" fontId="33" fillId="3" borderId="15" xfId="5" applyNumberFormat="1" applyFont="1" applyFill="1" applyBorder="1" applyAlignment="1">
      <alignment horizontal="left" vertical="center" wrapText="1"/>
    </xf>
    <xf numFmtId="0" fontId="40" fillId="0" borderId="0" xfId="5" applyFont="1" applyAlignment="1">
      <alignment vertical="center" wrapText="1"/>
    </xf>
    <xf numFmtId="0" fontId="27" fillId="0" borderId="25" xfId="5" applyFont="1" applyBorder="1" applyAlignment="1">
      <alignment vertical="center"/>
    </xf>
    <xf numFmtId="164" fontId="33" fillId="0" borderId="18" xfId="5" applyNumberFormat="1" applyFont="1" applyBorder="1" applyAlignment="1">
      <alignment horizontal="left" vertical="center" wrapText="1"/>
    </xf>
    <xf numFmtId="0" fontId="33" fillId="0" borderId="0" xfId="5" applyFont="1" applyAlignment="1">
      <alignment vertical="center"/>
    </xf>
    <xf numFmtId="0" fontId="33" fillId="0" borderId="9" xfId="5" applyFont="1" applyBorder="1" applyAlignment="1">
      <alignment vertical="center"/>
    </xf>
    <xf numFmtId="3" fontId="33" fillId="3" borderId="13" xfId="5" applyNumberFormat="1" applyFont="1" applyFill="1" applyBorder="1" applyAlignment="1">
      <alignment horizontal="left" vertical="center" wrapText="1"/>
    </xf>
    <xf numFmtId="0" fontId="23" fillId="3" borderId="0" xfId="5" applyFont="1" applyFill="1" applyAlignment="1">
      <alignment horizontal="left" vertical="center"/>
    </xf>
    <xf numFmtId="0" fontId="23" fillId="3" borderId="13" xfId="5" applyFont="1" applyFill="1" applyBorder="1" applyAlignment="1">
      <alignment horizontal="left" vertical="center"/>
    </xf>
    <xf numFmtId="0" fontId="32" fillId="0" borderId="0" xfId="5" applyFont="1" applyAlignment="1">
      <alignment horizontal="center" vertical="center"/>
    </xf>
    <xf numFmtId="0" fontId="32" fillId="3" borderId="0" xfId="5" applyFont="1" applyFill="1" applyAlignment="1">
      <alignment horizontal="center" vertical="center"/>
    </xf>
    <xf numFmtId="3" fontId="32" fillId="3" borderId="15" xfId="5" applyNumberFormat="1" applyFont="1" applyFill="1" applyBorder="1" applyAlignment="1">
      <alignment horizontal="center" vertical="center"/>
    </xf>
    <xf numFmtId="9" fontId="32" fillId="0" borderId="25" xfId="4" applyFont="1" applyBorder="1" applyAlignment="1" applyProtection="1">
      <alignment horizontal="center" vertical="center"/>
    </xf>
    <xf numFmtId="3" fontId="32" fillId="3" borderId="16" xfId="5" applyNumberFormat="1" applyFont="1" applyFill="1" applyBorder="1" applyAlignment="1">
      <alignment horizontal="center" vertical="center"/>
    </xf>
    <xf numFmtId="0" fontId="23" fillId="3" borderId="11" xfId="5" applyFont="1" applyFill="1" applyBorder="1" applyAlignment="1">
      <alignment horizontal="left" vertical="center"/>
    </xf>
    <xf numFmtId="9" fontId="32" fillId="3" borderId="0" xfId="4" applyFont="1" applyFill="1" applyBorder="1" applyAlignment="1" applyProtection="1">
      <alignment horizontal="center" vertical="center"/>
    </xf>
    <xf numFmtId="0" fontId="27" fillId="0" borderId="0" xfId="5" applyFont="1" applyAlignment="1">
      <alignment horizontal="left" vertical="center"/>
    </xf>
    <xf numFmtId="0" fontId="27" fillId="0" borderId="9" xfId="5" applyFont="1" applyBorder="1" applyAlignment="1">
      <alignment vertical="center"/>
    </xf>
    <xf numFmtId="0" fontId="32" fillId="3" borderId="0" xfId="5" applyFont="1" applyFill="1" applyAlignment="1">
      <alignment horizontal="left" vertical="center"/>
    </xf>
    <xf numFmtId="9" fontId="23" fillId="0" borderId="25" xfId="4" applyFont="1" applyBorder="1" applyAlignment="1" applyProtection="1">
      <alignment horizontal="center" vertical="center"/>
    </xf>
    <xf numFmtId="0" fontId="31" fillId="0" borderId="0" xfId="5" applyFont="1" applyAlignment="1">
      <alignment horizontal="center" vertical="center"/>
    </xf>
    <xf numFmtId="0" fontId="34" fillId="0" borderId="0" xfId="5" applyFont="1" applyAlignment="1">
      <alignment horizontal="left" vertical="top" wrapText="1"/>
    </xf>
    <xf numFmtId="0" fontId="32" fillId="2" borderId="15" xfId="5" applyFont="1" applyFill="1" applyBorder="1" applyAlignment="1">
      <alignment horizontal="center" vertical="center"/>
    </xf>
    <xf numFmtId="0" fontId="32" fillId="2" borderId="15" xfId="5" applyFont="1" applyFill="1" applyBorder="1" applyAlignment="1">
      <alignment horizontal="center" vertical="center" wrapText="1"/>
    </xf>
    <xf numFmtId="0" fontId="33" fillId="10" borderId="15" xfId="5" applyFont="1" applyFill="1" applyBorder="1" applyAlignment="1">
      <alignment horizontal="center" vertical="center" wrapText="1"/>
    </xf>
    <xf numFmtId="2" fontId="32" fillId="0" borderId="15" xfId="5" applyNumberFormat="1" applyFont="1" applyBorder="1" applyAlignment="1">
      <alignment horizontal="center" vertical="center" wrapText="1"/>
    </xf>
    <xf numFmtId="0" fontId="33" fillId="2" borderId="22" xfId="5" applyFont="1" applyFill="1" applyBorder="1" applyAlignment="1">
      <alignment vertical="center" wrapText="1"/>
    </xf>
    <xf numFmtId="0" fontId="32" fillId="0" borderId="0" xfId="5" applyFont="1" applyAlignment="1">
      <alignment horizontal="center" vertical="center" wrapText="1"/>
    </xf>
    <xf numFmtId="2" fontId="33" fillId="0" borderId="0" xfId="5" applyNumberFormat="1" applyFont="1" applyAlignment="1">
      <alignment horizontal="center" vertical="center" wrapText="1"/>
    </xf>
    <xf numFmtId="0" fontId="27" fillId="0" borderId="14" xfId="5" applyFont="1" applyBorder="1" applyAlignment="1">
      <alignment vertical="center"/>
    </xf>
    <xf numFmtId="0" fontId="27" fillId="0" borderId="32" xfId="5" applyFont="1" applyBorder="1" applyAlignment="1">
      <alignment vertical="center"/>
    </xf>
    <xf numFmtId="0" fontId="32" fillId="2" borderId="5"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17" borderId="26" xfId="0" applyFont="1" applyFill="1" applyBorder="1" applyAlignment="1">
      <alignment horizontal="center" vertical="center" wrapText="1"/>
    </xf>
    <xf numFmtId="0" fontId="37" fillId="17" borderId="31" xfId="0" applyFont="1" applyFill="1" applyBorder="1" applyAlignment="1">
      <alignment horizontal="center" vertical="center" wrapText="1"/>
    </xf>
    <xf numFmtId="0" fontId="37" fillId="17" borderId="39" xfId="0" applyFont="1" applyFill="1" applyBorder="1" applyAlignment="1">
      <alignment horizontal="center" vertical="center" wrapText="1"/>
    </xf>
    <xf numFmtId="0" fontId="39" fillId="10" borderId="1" xfId="5" applyFont="1" applyFill="1" applyBorder="1" applyAlignment="1">
      <alignment horizontal="center" vertical="center"/>
    </xf>
    <xf numFmtId="9" fontId="26" fillId="16" borderId="1" xfId="4" applyFont="1" applyFill="1" applyBorder="1" applyAlignment="1" applyProtection="1">
      <alignment horizontal="center" vertical="center" wrapText="1"/>
    </xf>
    <xf numFmtId="9" fontId="26" fillId="16" borderId="31" xfId="4" applyFont="1" applyFill="1" applyBorder="1" applyAlignment="1" applyProtection="1">
      <alignment horizontal="center" vertical="center" wrapText="1"/>
    </xf>
    <xf numFmtId="9" fontId="26" fillId="16" borderId="45" xfId="4" applyFont="1" applyFill="1" applyBorder="1" applyAlignment="1" applyProtection="1">
      <alignment horizontal="center" vertical="center" wrapText="1"/>
    </xf>
    <xf numFmtId="0" fontId="0" fillId="0" borderId="0" xfId="0" applyAlignment="1">
      <alignment vertical="center" wrapText="1"/>
    </xf>
    <xf numFmtId="0" fontId="0" fillId="0" borderId="32" xfId="0" applyBorder="1" applyAlignment="1">
      <alignment vertical="center" wrapText="1"/>
    </xf>
    <xf numFmtId="0" fontId="23" fillId="7" borderId="6" xfId="0" applyFont="1" applyFill="1" applyBorder="1" applyAlignment="1">
      <alignment horizontal="center" vertical="center" wrapText="1"/>
    </xf>
    <xf numFmtId="3" fontId="23" fillId="5" borderId="33" xfId="0" applyNumberFormat="1" applyFont="1" applyFill="1" applyBorder="1" applyAlignment="1">
      <alignment horizontal="center" vertical="center" wrapText="1"/>
    </xf>
    <xf numFmtId="3" fontId="23" fillId="5" borderId="1" xfId="0" applyNumberFormat="1" applyFont="1" applyFill="1" applyBorder="1" applyAlignment="1">
      <alignment horizontal="center" vertical="center" wrapText="1"/>
    </xf>
    <xf numFmtId="9" fontId="23" fillId="5" borderId="1" xfId="4" applyFont="1" applyFill="1" applyBorder="1" applyAlignment="1" applyProtection="1">
      <alignment horizontal="center" vertical="center" wrapText="1"/>
    </xf>
    <xf numFmtId="3" fontId="23" fillId="5" borderId="2" xfId="0" applyNumberFormat="1" applyFont="1" applyFill="1" applyBorder="1" applyAlignment="1">
      <alignment horizontal="center" vertical="center" wrapText="1"/>
    </xf>
    <xf numFmtId="9" fontId="23" fillId="5" borderId="31" xfId="4" applyFont="1" applyFill="1" applyBorder="1" applyAlignment="1" applyProtection="1">
      <alignment horizontal="center" vertical="center" wrapText="1"/>
    </xf>
    <xf numFmtId="0" fontId="0" fillId="0" borderId="0" xfId="0" applyAlignment="1">
      <alignment vertical="center"/>
    </xf>
    <xf numFmtId="0" fontId="0" fillId="0" borderId="32" xfId="0" applyBorder="1" applyAlignment="1">
      <alignment vertical="center"/>
    </xf>
    <xf numFmtId="0" fontId="23" fillId="7" borderId="7" xfId="0" applyFont="1" applyFill="1" applyBorder="1" applyAlignment="1">
      <alignment horizontal="center" vertical="center" wrapText="1"/>
    </xf>
    <xf numFmtId="3" fontId="0" fillId="0" borderId="7" xfId="0" applyNumberFormat="1" applyBorder="1" applyAlignment="1">
      <alignment vertical="center"/>
    </xf>
    <xf numFmtId="3" fontId="23" fillId="5" borderId="36" xfId="0" applyNumberFormat="1" applyFont="1" applyFill="1" applyBorder="1" applyAlignment="1">
      <alignment horizontal="center" vertical="center" wrapText="1"/>
    </xf>
    <xf numFmtId="0" fontId="23" fillId="7" borderId="31" xfId="0" applyFont="1" applyFill="1" applyBorder="1" applyAlignment="1">
      <alignment horizontal="center" vertical="center" wrapText="1"/>
    </xf>
    <xf numFmtId="3" fontId="23" fillId="5" borderId="3" xfId="0" applyNumberFormat="1" applyFont="1" applyFill="1" applyBorder="1" applyAlignment="1">
      <alignment horizontal="center" vertical="center" wrapText="1"/>
    </xf>
    <xf numFmtId="0" fontId="23" fillId="12" borderId="1" xfId="0" applyFont="1" applyFill="1" applyBorder="1" applyAlignment="1">
      <alignment horizontal="center" vertical="center" wrapText="1"/>
    </xf>
    <xf numFmtId="3" fontId="23" fillId="12" borderId="2" xfId="0" applyNumberFormat="1" applyFont="1" applyFill="1" applyBorder="1" applyAlignment="1">
      <alignment horizontal="center" vertical="center" wrapText="1"/>
    </xf>
    <xf numFmtId="9" fontId="23" fillId="12" borderId="1" xfId="4" applyFont="1" applyFill="1" applyBorder="1" applyAlignment="1" applyProtection="1">
      <alignment horizontal="center" vertical="center" wrapText="1"/>
    </xf>
    <xf numFmtId="3" fontId="23" fillId="12" borderId="1" xfId="0" applyNumberFormat="1" applyFont="1" applyFill="1" applyBorder="1" applyAlignment="1">
      <alignment horizontal="center" vertical="center" wrapText="1"/>
    </xf>
    <xf numFmtId="0" fontId="27" fillId="0" borderId="0" xfId="0" applyFont="1" applyAlignment="1">
      <alignment vertical="center"/>
    </xf>
    <xf numFmtId="0" fontId="27" fillId="0" borderId="12" xfId="0" applyFont="1" applyBorder="1" applyAlignment="1">
      <alignment vertical="center"/>
    </xf>
    <xf numFmtId="0" fontId="37" fillId="2" borderId="6" xfId="5" applyFont="1" applyFill="1" applyBorder="1" applyAlignment="1">
      <alignment horizontal="center" vertical="center" wrapText="1"/>
    </xf>
    <xf numFmtId="0" fontId="37" fillId="2" borderId="5" xfId="5" applyFont="1" applyFill="1" applyBorder="1" applyAlignment="1">
      <alignment horizontal="center" vertical="center" wrapText="1"/>
    </xf>
    <xf numFmtId="0" fontId="37" fillId="2" borderId="33" xfId="5" applyFont="1" applyFill="1" applyBorder="1" applyAlignment="1">
      <alignment horizontal="center" vertical="center" wrapText="1"/>
    </xf>
    <xf numFmtId="0" fontId="32" fillId="2" borderId="4" xfId="5" applyFont="1" applyFill="1" applyBorder="1" applyAlignment="1">
      <alignment horizontal="center" vertical="center" wrapText="1"/>
    </xf>
    <xf numFmtId="9" fontId="0" fillId="3" borderId="5" xfId="4" applyFont="1" applyFill="1" applyBorder="1" applyAlignment="1" applyProtection="1">
      <alignment horizontal="center" vertical="center" wrapText="1"/>
    </xf>
    <xf numFmtId="9" fontId="0" fillId="3" borderId="1" xfId="4" applyFont="1" applyFill="1" applyBorder="1" applyAlignment="1" applyProtection="1">
      <alignment horizontal="center" vertical="center" wrapText="1"/>
    </xf>
    <xf numFmtId="0" fontId="27" fillId="0" borderId="0" xfId="5" applyFont="1" applyAlignment="1">
      <alignment horizontal="center" vertical="center" wrapText="1"/>
    </xf>
    <xf numFmtId="0" fontId="27" fillId="0" borderId="28" xfId="5" applyFont="1" applyBorder="1" applyAlignment="1">
      <alignment horizontal="center" vertical="center"/>
    </xf>
    <xf numFmtId="0" fontId="23" fillId="7" borderId="1" xfId="0" applyFont="1" applyFill="1" applyBorder="1" applyAlignment="1">
      <alignment horizontal="center" vertical="center" wrapText="1"/>
    </xf>
    <xf numFmtId="3" fontId="23" fillId="5" borderId="1" xfId="5" applyNumberFormat="1" applyFont="1" applyFill="1" applyBorder="1" applyAlignment="1">
      <alignment horizontal="center" vertical="center" wrapText="1"/>
    </xf>
    <xf numFmtId="3" fontId="23" fillId="5" borderId="6" xfId="0" applyNumberFormat="1" applyFont="1" applyFill="1" applyBorder="1" applyAlignment="1">
      <alignment horizontal="center" vertical="center" wrapText="1"/>
    </xf>
    <xf numFmtId="3" fontId="27" fillId="0" borderId="0" xfId="5" applyNumberFormat="1" applyFont="1" applyAlignment="1">
      <alignment horizontal="center" vertical="center" wrapText="1"/>
    </xf>
    <xf numFmtId="0" fontId="27" fillId="0" borderId="0" xfId="5" applyFont="1" applyAlignment="1">
      <alignment vertical="center" wrapText="1"/>
    </xf>
    <xf numFmtId="0" fontId="25" fillId="0" borderId="0" xfId="5" applyFont="1" applyAlignment="1">
      <alignment horizontal="left" vertical="center" wrapText="1"/>
    </xf>
    <xf numFmtId="0" fontId="27" fillId="0" borderId="32" xfId="5" applyFont="1" applyBorder="1" applyAlignment="1">
      <alignment horizontal="center" vertical="center"/>
    </xf>
    <xf numFmtId="3" fontId="23" fillId="5" borderId="7" xfId="5" applyNumberFormat="1" applyFont="1" applyFill="1" applyBorder="1" applyAlignment="1">
      <alignment horizontal="center" vertical="center" wrapText="1"/>
    </xf>
    <xf numFmtId="3" fontId="23" fillId="5" borderId="31" xfId="0" applyNumberFormat="1" applyFont="1" applyFill="1" applyBorder="1" applyAlignment="1">
      <alignment horizontal="center" vertical="center" wrapText="1"/>
    </xf>
    <xf numFmtId="3" fontId="23" fillId="12" borderId="1" xfId="5" applyNumberFormat="1" applyFont="1" applyFill="1" applyBorder="1" applyAlignment="1">
      <alignment horizontal="center" vertical="center" wrapText="1"/>
    </xf>
    <xf numFmtId="3" fontId="27" fillId="0" borderId="0" xfId="5" applyNumberFormat="1" applyFont="1" applyAlignment="1">
      <alignment vertical="center" wrapText="1"/>
    </xf>
    <xf numFmtId="0" fontId="32" fillId="2" borderId="11" xfId="5" applyFont="1" applyFill="1" applyBorder="1" applyAlignment="1">
      <alignment horizontal="center" vertical="center" wrapText="1"/>
    </xf>
    <xf numFmtId="0" fontId="32" fillId="2" borderId="37" xfId="5" applyFont="1" applyFill="1" applyBorder="1" applyAlignment="1">
      <alignment horizontal="center" vertical="center" wrapText="1"/>
    </xf>
    <xf numFmtId="0" fontId="32" fillId="2" borderId="33" xfId="5" applyFont="1" applyFill="1" applyBorder="1" applyAlignment="1">
      <alignment horizontal="center" vertical="center" wrapText="1"/>
    </xf>
    <xf numFmtId="0" fontId="32" fillId="2" borderId="1" xfId="5" applyFont="1" applyFill="1" applyBorder="1" applyAlignment="1">
      <alignment horizontal="center" vertical="center" wrapText="1"/>
    </xf>
    <xf numFmtId="9" fontId="39" fillId="16" borderId="1" xfId="4" applyFont="1" applyFill="1" applyBorder="1" applyAlignment="1" applyProtection="1">
      <alignment horizontal="center" vertical="center" wrapText="1"/>
    </xf>
    <xf numFmtId="0" fontId="33" fillId="0" borderId="0" xfId="5" applyFont="1" applyAlignment="1">
      <alignment horizontal="center" vertical="center"/>
    </xf>
    <xf numFmtId="0" fontId="32" fillId="12" borderId="6" xfId="0" applyFont="1" applyFill="1" applyBorder="1" applyAlignment="1">
      <alignment horizontal="center" vertical="center"/>
    </xf>
    <xf numFmtId="3" fontId="32" fillId="12" borderId="4" xfId="5" applyNumberFormat="1" applyFont="1" applyFill="1" applyBorder="1" applyAlignment="1">
      <alignment horizontal="center" vertical="center"/>
    </xf>
    <xf numFmtId="0" fontId="33" fillId="3" borderId="0" xfId="5" applyFont="1" applyFill="1" applyAlignment="1">
      <alignment vertical="center"/>
    </xf>
    <xf numFmtId="9" fontId="32" fillId="12" borderId="1" xfId="4" applyFont="1" applyFill="1" applyBorder="1" applyAlignment="1" applyProtection="1">
      <alignment horizontal="center" vertical="center"/>
    </xf>
    <xf numFmtId="3" fontId="32" fillId="12" borderId="1" xfId="5" applyNumberFormat="1" applyFont="1" applyFill="1" applyBorder="1" applyAlignment="1">
      <alignment horizontal="center" vertical="center"/>
    </xf>
    <xf numFmtId="0" fontId="27" fillId="0" borderId="0" xfId="5" applyFont="1" applyAlignment="1">
      <alignment horizontal="center" vertical="center"/>
    </xf>
    <xf numFmtId="0" fontId="32" fillId="2" borderId="15" xfId="5" applyFont="1" applyFill="1" applyBorder="1" applyAlignment="1">
      <alignment horizontal="right" vertical="center"/>
    </xf>
    <xf numFmtId="0" fontId="47" fillId="17" borderId="15" xfId="5" applyFont="1" applyFill="1" applyBorder="1" applyAlignment="1">
      <alignment horizontal="center" vertical="center" wrapText="1"/>
    </xf>
    <xf numFmtId="0" fontId="32" fillId="17" borderId="15" xfId="5" applyFont="1" applyFill="1" applyBorder="1" applyAlignment="1">
      <alignment horizontal="center" vertical="center"/>
    </xf>
    <xf numFmtId="3" fontId="27" fillId="0" borderId="15" xfId="5" applyNumberFormat="1" applyFont="1" applyBorder="1" applyAlignment="1">
      <alignment vertical="center"/>
    </xf>
    <xf numFmtId="3" fontId="27" fillId="0" borderId="18" xfId="5" applyNumberFormat="1" applyFont="1" applyBorder="1" applyAlignment="1">
      <alignment vertical="center"/>
    </xf>
    <xf numFmtId="3" fontId="27" fillId="3" borderId="24" xfId="5" applyNumberFormat="1" applyFont="1" applyFill="1" applyBorder="1" applyAlignment="1">
      <alignment vertical="center"/>
    </xf>
    <xf numFmtId="0" fontId="25" fillId="3" borderId="9" xfId="5" applyFont="1" applyFill="1" applyBorder="1" applyAlignment="1">
      <alignment horizontal="left" vertical="center"/>
    </xf>
    <xf numFmtId="3" fontId="27" fillId="0" borderId="22" xfId="5" applyNumberFormat="1" applyFont="1" applyBorder="1" applyAlignment="1">
      <alignment vertical="center"/>
    </xf>
    <xf numFmtId="3" fontId="27" fillId="3" borderId="15" xfId="5" applyNumberFormat="1" applyFont="1" applyFill="1" applyBorder="1" applyAlignment="1">
      <alignment vertical="center"/>
    </xf>
    <xf numFmtId="3" fontId="32" fillId="3" borderId="15" xfId="5" applyNumberFormat="1" applyFont="1" applyFill="1" applyBorder="1" applyAlignment="1">
      <alignment horizontal="right" vertical="center"/>
    </xf>
    <xf numFmtId="0" fontId="32" fillId="14" borderId="8" xfId="5" applyFont="1" applyFill="1" applyBorder="1" applyAlignment="1">
      <alignment vertical="center" wrapText="1"/>
    </xf>
    <xf numFmtId="0" fontId="32" fillId="13" borderId="15" xfId="5" applyFont="1" applyFill="1" applyBorder="1" applyAlignment="1">
      <alignment horizontal="right" vertical="center"/>
    </xf>
    <xf numFmtId="0" fontId="32" fillId="14" borderId="8" xfId="5" applyFont="1" applyFill="1" applyBorder="1" applyAlignment="1">
      <alignment vertical="center"/>
    </xf>
    <xf numFmtId="0" fontId="32" fillId="14" borderId="15" xfId="5" applyFont="1" applyFill="1" applyBorder="1" applyAlignment="1">
      <alignment horizontal="right" vertical="center"/>
    </xf>
    <xf numFmtId="0" fontId="27" fillId="0" borderId="8" xfId="5" applyFont="1" applyBorder="1" applyAlignment="1">
      <alignment vertical="center" wrapText="1"/>
    </xf>
    <xf numFmtId="3" fontId="27" fillId="3" borderId="18" xfId="5" applyNumberFormat="1" applyFont="1" applyFill="1" applyBorder="1" applyAlignment="1">
      <alignment vertical="center"/>
    </xf>
    <xf numFmtId="3" fontId="23" fillId="3" borderId="15" xfId="5" applyNumberFormat="1" applyFont="1" applyFill="1" applyBorder="1" applyAlignment="1">
      <alignment vertical="center"/>
    </xf>
    <xf numFmtId="0" fontId="23" fillId="0" borderId="21" xfId="5" applyFont="1" applyBorder="1" applyAlignment="1">
      <alignment vertical="center" wrapText="1"/>
    </xf>
    <xf numFmtId="166" fontId="33" fillId="8" borderId="15" xfId="5" applyNumberFormat="1" applyFont="1" applyFill="1" applyBorder="1" applyAlignment="1" applyProtection="1">
      <alignment horizontal="left" vertical="center" wrapText="1"/>
      <protection locked="0"/>
    </xf>
    <xf numFmtId="0" fontId="3" fillId="0" borderId="1" xfId="0" applyFont="1" applyBorder="1"/>
    <xf numFmtId="0" fontId="0" fillId="3" borderId="0" xfId="0" applyFill="1"/>
    <xf numFmtId="0" fontId="48" fillId="3" borderId="0" xfId="0" applyFont="1" applyFill="1"/>
    <xf numFmtId="0" fontId="38" fillId="3" borderId="0" xfId="5" applyFont="1" applyFill="1" applyAlignment="1">
      <alignment vertical="top" wrapText="1"/>
    </xf>
    <xf numFmtId="0" fontId="32" fillId="2" borderId="10" xfId="5" applyFont="1" applyFill="1" applyBorder="1" applyAlignment="1">
      <alignment horizontal="right" vertical="center" wrapText="1"/>
    </xf>
    <xf numFmtId="0" fontId="32" fillId="2" borderId="15" xfId="5" applyFont="1" applyFill="1" applyBorder="1" applyAlignment="1">
      <alignment horizontal="right" vertical="center" wrapText="1"/>
    </xf>
    <xf numFmtId="9" fontId="33" fillId="0" borderId="15" xfId="4" applyFont="1" applyBorder="1" applyAlignment="1" applyProtection="1">
      <alignment vertical="center"/>
    </xf>
    <xf numFmtId="9" fontId="33" fillId="3" borderId="15" xfId="4" applyFont="1" applyFill="1" applyBorder="1" applyAlignment="1" applyProtection="1">
      <alignment vertical="center"/>
    </xf>
    <xf numFmtId="0" fontId="45" fillId="0" borderId="13" xfId="5" applyFont="1" applyBorder="1" applyAlignment="1">
      <alignment vertical="center"/>
    </xf>
    <xf numFmtId="9" fontId="0" fillId="0" borderId="15" xfId="0" applyNumberFormat="1" applyBorder="1"/>
    <xf numFmtId="1" fontId="0" fillId="0" borderId="15" xfId="0" applyNumberFormat="1" applyBorder="1"/>
    <xf numFmtId="0" fontId="23" fillId="0" borderId="15" xfId="0" applyFont="1" applyBorder="1"/>
    <xf numFmtId="0" fontId="0" fillId="3" borderId="0" xfId="0" applyFill="1" applyProtection="1">
      <protection locked="0"/>
    </xf>
    <xf numFmtId="3" fontId="33" fillId="8" borderId="15" xfId="5" applyNumberFormat="1" applyFont="1" applyFill="1" applyBorder="1" applyAlignment="1" applyProtection="1">
      <alignment vertical="center"/>
      <protection locked="0"/>
    </xf>
    <xf numFmtId="3" fontId="33" fillId="8" borderId="15" xfId="0" applyNumberFormat="1" applyFont="1" applyFill="1" applyBorder="1" applyAlignment="1" applyProtection="1">
      <alignment horizontal="right" vertical="center"/>
      <protection locked="0"/>
    </xf>
    <xf numFmtId="3" fontId="33" fillId="8" borderId="15" xfId="0" applyNumberFormat="1" applyFont="1" applyFill="1" applyBorder="1" applyAlignment="1" applyProtection="1">
      <alignment vertical="center"/>
      <protection locked="0"/>
    </xf>
    <xf numFmtId="0" fontId="33" fillId="8" borderId="15" xfId="5" applyFont="1" applyFill="1" applyBorder="1" applyAlignment="1" applyProtection="1">
      <alignment horizontal="center" vertical="center" wrapText="1"/>
      <protection locked="0"/>
    </xf>
    <xf numFmtId="0" fontId="2" fillId="0" borderId="1" xfId="0" applyFont="1" applyBorder="1"/>
    <xf numFmtId="0" fontId="0" fillId="0" borderId="1" xfId="0" applyBorder="1"/>
    <xf numFmtId="0" fontId="23" fillId="0" borderId="1" xfId="0" applyFont="1" applyBorder="1"/>
    <xf numFmtId="0" fontId="43" fillId="3" borderId="0" xfId="5" applyFont="1" applyFill="1" applyAlignment="1">
      <alignment horizontal="left" vertical="center"/>
    </xf>
    <xf numFmtId="3" fontId="0" fillId="0" borderId="1" xfId="0" applyNumberFormat="1" applyBorder="1"/>
    <xf numFmtId="0" fontId="38" fillId="3" borderId="0" xfId="5" applyFont="1" applyFill="1" applyAlignment="1">
      <alignment horizontal="left" vertical="top" wrapText="1"/>
    </xf>
    <xf numFmtId="3" fontId="0" fillId="8" borderId="1" xfId="5" applyNumberFormat="1" applyFont="1" applyFill="1" applyBorder="1" applyAlignment="1" applyProtection="1">
      <alignment horizontal="center" vertical="center" wrapText="1"/>
      <protection locked="0"/>
    </xf>
    <xf numFmtId="0" fontId="0" fillId="8" borderId="5" xfId="5" applyFont="1" applyFill="1" applyBorder="1" applyAlignment="1" applyProtection="1">
      <alignment horizontal="center" vertical="center"/>
      <protection locked="0"/>
    </xf>
    <xf numFmtId="0" fontId="54" fillId="0" borderId="0" xfId="5" applyFont="1" applyAlignment="1">
      <alignment vertical="center"/>
    </xf>
    <xf numFmtId="0" fontId="55" fillId="0" borderId="0" xfId="5" applyFont="1" applyAlignment="1">
      <alignment vertical="center"/>
    </xf>
    <xf numFmtId="0" fontId="54" fillId="0" borderId="0" xfId="5" applyFont="1" applyAlignment="1" applyProtection="1">
      <alignment vertical="center"/>
      <protection locked="0"/>
    </xf>
    <xf numFmtId="0" fontId="55" fillId="0" borderId="0" xfId="5" applyFont="1" applyAlignment="1" applyProtection="1">
      <alignment vertical="center"/>
      <protection locked="0"/>
    </xf>
    <xf numFmtId="0" fontId="55" fillId="3" borderId="0" xfId="5" applyFont="1" applyFill="1" applyAlignment="1">
      <alignment horizontal="center" vertical="center"/>
    </xf>
    <xf numFmtId="0" fontId="55" fillId="2" borderId="15" xfId="5" applyFont="1" applyFill="1" applyBorder="1" applyAlignment="1">
      <alignment horizontal="center" vertical="center"/>
    </xf>
    <xf numFmtId="0" fontId="55" fillId="2" borderId="15" xfId="5" applyFont="1" applyFill="1" applyBorder="1" applyAlignment="1">
      <alignment vertical="center"/>
    </xf>
    <xf numFmtId="0" fontId="54" fillId="8" borderId="15" xfId="5" applyFont="1" applyFill="1" applyBorder="1" applyAlignment="1" applyProtection="1">
      <alignment horizontal="left" vertical="center" wrapText="1"/>
      <protection locked="0"/>
    </xf>
    <xf numFmtId="0" fontId="54" fillId="8" borderId="15" xfId="5" applyFont="1" applyFill="1" applyBorder="1" applyAlignment="1" applyProtection="1">
      <alignment vertical="center"/>
      <protection locked="0"/>
    </xf>
    <xf numFmtId="164" fontId="54" fillId="8" borderId="15" xfId="5" applyNumberFormat="1" applyFont="1" applyFill="1" applyBorder="1" applyAlignment="1" applyProtection="1">
      <alignment horizontal="left" vertical="center" wrapText="1"/>
      <protection locked="0"/>
    </xf>
    <xf numFmtId="0" fontId="56" fillId="2" borderId="15" xfId="13" applyFont="1" applyFill="1" applyBorder="1" applyAlignment="1" applyProtection="1">
      <alignment horizontal="center" vertical="center"/>
    </xf>
    <xf numFmtId="0" fontId="54" fillId="0" borderId="13" xfId="5" applyFont="1" applyBorder="1" applyAlignment="1">
      <alignment vertical="center"/>
    </xf>
    <xf numFmtId="0" fontId="56" fillId="2" borderId="8" xfId="13" applyFont="1" applyFill="1" applyBorder="1" applyAlignment="1" applyProtection="1">
      <alignment horizontal="center" vertical="center"/>
    </xf>
    <xf numFmtId="0" fontId="54" fillId="0" borderId="11" xfId="5" applyFont="1" applyBorder="1" applyAlignment="1">
      <alignment vertical="center"/>
    </xf>
    <xf numFmtId="0" fontId="55" fillId="0" borderId="0" xfId="5" applyFont="1" applyAlignment="1">
      <alignment vertical="top"/>
    </xf>
    <xf numFmtId="0" fontId="55" fillId="0" borderId="0" xfId="5" applyFont="1" applyAlignment="1" applyProtection="1">
      <alignment vertical="top"/>
      <protection locked="0"/>
    </xf>
    <xf numFmtId="0" fontId="55" fillId="0" borderId="0" xfId="5" applyFont="1" applyAlignment="1">
      <alignment horizontal="center" vertical="center"/>
    </xf>
    <xf numFmtId="0" fontId="54" fillId="0" borderId="25" xfId="5" applyFont="1" applyBorder="1" applyAlignment="1">
      <alignment vertical="center"/>
    </xf>
    <xf numFmtId="164" fontId="54" fillId="3" borderId="15" xfId="5" applyNumberFormat="1" applyFont="1" applyFill="1" applyBorder="1" applyAlignment="1">
      <alignment horizontal="left" vertical="center" wrapText="1"/>
    </xf>
    <xf numFmtId="3" fontId="54" fillId="8" borderId="15" xfId="5" applyNumberFormat="1" applyFont="1" applyFill="1" applyBorder="1" applyAlignment="1" applyProtection="1">
      <alignment horizontal="left" vertical="center" wrapText="1"/>
      <protection locked="0"/>
    </xf>
    <xf numFmtId="3" fontId="54" fillId="3" borderId="15" xfId="5" applyNumberFormat="1" applyFont="1" applyFill="1" applyBorder="1" applyAlignment="1">
      <alignment horizontal="left" vertical="center" wrapText="1"/>
    </xf>
    <xf numFmtId="3" fontId="54" fillId="3" borderId="13" xfId="5" applyNumberFormat="1" applyFont="1" applyFill="1" applyBorder="1" applyAlignment="1">
      <alignment horizontal="left" vertical="center" wrapText="1"/>
    </xf>
    <xf numFmtId="0" fontId="57" fillId="0" borderId="0" xfId="5" applyFont="1" applyAlignment="1">
      <alignment vertical="center" wrapText="1"/>
    </xf>
    <xf numFmtId="164" fontId="54" fillId="0" borderId="18" xfId="5" applyNumberFormat="1" applyFont="1" applyBorder="1" applyAlignment="1">
      <alignment horizontal="left" vertical="center" wrapText="1"/>
    </xf>
    <xf numFmtId="0" fontId="54" fillId="0" borderId="9" xfId="5" applyFont="1" applyBorder="1" applyAlignment="1">
      <alignment vertical="center"/>
    </xf>
    <xf numFmtId="0" fontId="55" fillId="3" borderId="0" xfId="5" applyFont="1" applyFill="1" applyAlignment="1">
      <alignment horizontal="left" vertical="center"/>
    </xf>
    <xf numFmtId="0" fontId="55" fillId="3" borderId="13" xfId="5" applyFont="1" applyFill="1" applyBorder="1" applyAlignment="1">
      <alignment horizontal="left" vertical="center"/>
    </xf>
    <xf numFmtId="3" fontId="55" fillId="0" borderId="15" xfId="5" applyNumberFormat="1" applyFont="1" applyBorder="1" applyAlignment="1">
      <alignment horizontal="center" vertical="center"/>
    </xf>
    <xf numFmtId="0" fontId="54" fillId="0" borderId="0" xfId="5" applyFont="1" applyAlignment="1">
      <alignment horizontal="left" vertical="center" wrapText="1"/>
    </xf>
    <xf numFmtId="3" fontId="55" fillId="3" borderId="15" xfId="5" applyNumberFormat="1" applyFont="1" applyFill="1" applyBorder="1" applyAlignment="1">
      <alignment horizontal="center" vertical="center"/>
    </xf>
    <xf numFmtId="9" fontId="55" fillId="0" borderId="25" xfId="4" applyFont="1" applyBorder="1" applyAlignment="1" applyProtection="1">
      <alignment horizontal="center" vertical="center"/>
    </xf>
    <xf numFmtId="3" fontId="55" fillId="3" borderId="16" xfId="5" applyNumberFormat="1" applyFont="1" applyFill="1" applyBorder="1" applyAlignment="1">
      <alignment horizontal="center" vertical="center"/>
    </xf>
    <xf numFmtId="0" fontId="55" fillId="3" borderId="11" xfId="5" applyFont="1" applyFill="1" applyBorder="1" applyAlignment="1">
      <alignment horizontal="left" vertical="center"/>
    </xf>
    <xf numFmtId="9" fontId="55" fillId="3" borderId="0" xfId="4" applyFont="1" applyFill="1" applyBorder="1" applyAlignment="1" applyProtection="1">
      <alignment horizontal="center" vertical="center"/>
    </xf>
    <xf numFmtId="0" fontId="54" fillId="0" borderId="0" xfId="5" applyFont="1" applyAlignment="1">
      <alignment horizontal="left" vertical="center"/>
    </xf>
    <xf numFmtId="0" fontId="58" fillId="0" borderId="0" xfId="5" applyFont="1" applyAlignment="1">
      <alignment horizontal="left" vertical="top" wrapText="1"/>
    </xf>
    <xf numFmtId="0" fontId="55" fillId="0" borderId="0" xfId="5" applyFont="1" applyAlignment="1" applyProtection="1">
      <alignment horizontal="center" vertical="center"/>
      <protection locked="0"/>
    </xf>
    <xf numFmtId="0" fontId="55" fillId="2" borderId="15" xfId="5" applyFont="1" applyFill="1" applyBorder="1" applyAlignment="1">
      <alignment horizontal="center" vertical="center" wrapText="1"/>
    </xf>
    <xf numFmtId="0" fontId="54" fillId="2" borderId="22" xfId="5" applyFont="1" applyFill="1" applyBorder="1" applyAlignment="1">
      <alignment vertical="center" wrapText="1"/>
    </xf>
    <xf numFmtId="0" fontId="54" fillId="10" borderId="15" xfId="5" applyFont="1" applyFill="1" applyBorder="1" applyAlignment="1">
      <alignment horizontal="center" vertical="center" wrapText="1"/>
    </xf>
    <xf numFmtId="2" fontId="54" fillId="8" borderId="15" xfId="5" applyNumberFormat="1" applyFont="1" applyFill="1" applyBorder="1" applyAlignment="1" applyProtection="1">
      <alignment horizontal="center" vertical="center" wrapText="1"/>
      <protection locked="0"/>
    </xf>
    <xf numFmtId="2" fontId="55" fillId="0" borderId="15" xfId="5" applyNumberFormat="1" applyFont="1" applyBorder="1" applyAlignment="1">
      <alignment horizontal="center" vertical="center" wrapText="1"/>
    </xf>
    <xf numFmtId="0" fontId="55" fillId="0" borderId="0" xfId="5" applyFont="1" applyAlignment="1">
      <alignment horizontal="center" vertical="center" wrapText="1"/>
    </xf>
    <xf numFmtId="2" fontId="54" fillId="0" borderId="0" xfId="5" applyNumberFormat="1" applyFont="1" applyAlignment="1">
      <alignment horizontal="center" vertical="center" wrapText="1"/>
    </xf>
    <xf numFmtId="0" fontId="54" fillId="0" borderId="14" xfId="5" applyFont="1" applyBorder="1" applyAlignment="1">
      <alignment vertical="center"/>
    </xf>
    <xf numFmtId="0" fontId="54" fillId="0" borderId="32" xfId="5" applyFont="1" applyBorder="1" applyAlignment="1">
      <alignment vertical="center"/>
    </xf>
    <xf numFmtId="0" fontId="55" fillId="2" borderId="5"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9" fillId="2" borderId="33"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2" borderId="4" xfId="0" applyFont="1" applyFill="1" applyBorder="1" applyAlignment="1">
      <alignment horizontal="center" vertical="center" wrapText="1"/>
    </xf>
    <xf numFmtId="0" fontId="59" fillId="17" borderId="26" xfId="0" applyFont="1" applyFill="1" applyBorder="1" applyAlignment="1">
      <alignment horizontal="center" vertical="center" wrapText="1"/>
    </xf>
    <xf numFmtId="0" fontId="59" fillId="17" borderId="31" xfId="0" applyFont="1" applyFill="1" applyBorder="1" applyAlignment="1">
      <alignment horizontal="center" vertical="center" wrapText="1"/>
    </xf>
    <xf numFmtId="0" fontId="59" fillId="17" borderId="39" xfId="0" applyFont="1" applyFill="1" applyBorder="1" applyAlignment="1">
      <alignment horizontal="center" vertical="center" wrapText="1"/>
    </xf>
    <xf numFmtId="0" fontId="60" fillId="10" borderId="1" xfId="5" applyFont="1" applyFill="1" applyBorder="1" applyAlignment="1">
      <alignment horizontal="center" vertical="center"/>
    </xf>
    <xf numFmtId="0" fontId="54" fillId="8" borderId="6" xfId="0" applyFont="1" applyFill="1" applyBorder="1" applyAlignment="1" applyProtection="1">
      <alignment horizontal="center" vertical="center" wrapText="1"/>
      <protection locked="0"/>
    </xf>
    <xf numFmtId="0" fontId="54" fillId="8" borderId="5" xfId="0" applyFont="1" applyFill="1" applyBorder="1" applyAlignment="1" applyProtection="1">
      <alignment horizontal="center" vertical="center" wrapText="1"/>
      <protection locked="0"/>
    </xf>
    <xf numFmtId="3" fontId="60" fillId="8" borderId="43" xfId="0" applyNumberFormat="1" applyFont="1" applyFill="1" applyBorder="1" applyAlignment="1" applyProtection="1">
      <alignment horizontal="center" vertical="center" wrapText="1"/>
      <protection locked="0"/>
    </xf>
    <xf numFmtId="3" fontId="60" fillId="8" borderId="38" xfId="0" applyNumberFormat="1" applyFont="1" applyFill="1" applyBorder="1" applyAlignment="1" applyProtection="1">
      <alignment horizontal="center" vertical="center" wrapText="1"/>
      <protection locked="0"/>
    </xf>
    <xf numFmtId="0" fontId="61" fillId="11" borderId="4" xfId="5" applyFont="1" applyFill="1" applyBorder="1" applyAlignment="1" applyProtection="1">
      <alignment horizontal="left" vertical="center" wrapText="1"/>
      <protection locked="0"/>
    </xf>
    <xf numFmtId="9" fontId="61" fillId="16" borderId="1" xfId="4" applyFont="1" applyFill="1" applyBorder="1" applyAlignment="1" applyProtection="1">
      <alignment horizontal="center" vertical="center" wrapText="1"/>
    </xf>
    <xf numFmtId="0" fontId="61" fillId="19" borderId="1" xfId="4" applyNumberFormat="1" applyFont="1" applyFill="1" applyBorder="1" applyAlignment="1" applyProtection="1">
      <alignment horizontal="left" vertical="center" wrapText="1"/>
      <protection locked="0"/>
    </xf>
    <xf numFmtId="3" fontId="60" fillId="8" borderId="31" xfId="0" applyNumberFormat="1" applyFont="1" applyFill="1" applyBorder="1" applyAlignment="1" applyProtection="1">
      <alignment horizontal="center" vertical="center" wrapText="1"/>
      <protection locked="0"/>
    </xf>
    <xf numFmtId="9" fontId="61" fillId="16" borderId="31" xfId="4" applyFont="1" applyFill="1" applyBorder="1" applyAlignment="1" applyProtection="1">
      <alignment horizontal="center" vertical="center" wrapText="1"/>
    </xf>
    <xf numFmtId="0" fontId="61" fillId="11" borderId="40" xfId="5" applyFont="1" applyFill="1" applyBorder="1" applyAlignment="1" applyProtection="1">
      <alignment horizontal="left" vertical="center" wrapText="1"/>
      <protection locked="0"/>
    </xf>
    <xf numFmtId="9" fontId="61" fillId="16" borderId="45" xfId="4" applyFont="1" applyFill="1" applyBorder="1" applyAlignment="1" applyProtection="1">
      <alignment horizontal="center" vertical="center" wrapText="1"/>
    </xf>
    <xf numFmtId="3" fontId="54" fillId="8" borderId="44" xfId="0" applyNumberFormat="1" applyFont="1" applyFill="1" applyBorder="1" applyAlignment="1" applyProtection="1">
      <alignment horizontal="center" vertical="center" wrapText="1"/>
      <protection locked="0"/>
    </xf>
    <xf numFmtId="0" fontId="61" fillId="11" borderId="28" xfId="5" applyFont="1" applyFill="1" applyBorder="1" applyAlignment="1" applyProtection="1">
      <alignment horizontal="left" vertical="center" wrapText="1"/>
      <protection locked="0"/>
    </xf>
    <xf numFmtId="3" fontId="54" fillId="8" borderId="1" xfId="0" applyNumberFormat="1" applyFont="1" applyFill="1" applyBorder="1" applyAlignment="1" applyProtection="1">
      <alignment horizontal="center" vertical="center" wrapText="1"/>
      <protection locked="0"/>
    </xf>
    <xf numFmtId="0" fontId="61" fillId="11" borderId="41" xfId="5" applyFont="1" applyFill="1" applyBorder="1" applyAlignment="1" applyProtection="1">
      <alignment horizontal="left" vertical="center" wrapText="1"/>
      <protection locked="0"/>
    </xf>
    <xf numFmtId="0" fontId="54" fillId="0" borderId="0" xfId="0" applyFont="1" applyAlignment="1">
      <alignment vertical="center" wrapText="1"/>
    </xf>
    <xf numFmtId="0" fontId="54" fillId="0" borderId="32" xfId="0" applyFont="1" applyBorder="1" applyAlignment="1">
      <alignment vertical="center" wrapText="1"/>
    </xf>
    <xf numFmtId="0" fontId="55" fillId="7" borderId="6" xfId="0" applyFont="1" applyFill="1" applyBorder="1" applyAlignment="1">
      <alignment horizontal="center" vertical="center" wrapText="1"/>
    </xf>
    <xf numFmtId="3" fontId="55" fillId="5" borderId="33" xfId="0" applyNumberFormat="1" applyFont="1" applyFill="1" applyBorder="1" applyAlignment="1">
      <alignment horizontal="center" vertical="center" wrapText="1"/>
    </xf>
    <xf numFmtId="3" fontId="55" fillId="5" borderId="1" xfId="0" applyNumberFormat="1" applyFont="1" applyFill="1" applyBorder="1" applyAlignment="1">
      <alignment horizontal="center" vertical="center" wrapText="1"/>
    </xf>
    <xf numFmtId="9" fontId="55" fillId="5" borderId="1" xfId="4" applyFont="1" applyFill="1" applyBorder="1" applyAlignment="1" applyProtection="1">
      <alignment horizontal="center" vertical="center" wrapText="1"/>
    </xf>
    <xf numFmtId="3" fontId="55" fillId="5" borderId="2" xfId="0" applyNumberFormat="1" applyFont="1" applyFill="1" applyBorder="1" applyAlignment="1">
      <alignment horizontal="center" vertical="center" wrapText="1"/>
    </xf>
    <xf numFmtId="9" fontId="55" fillId="5" borderId="31" xfId="4" applyFont="1" applyFill="1" applyBorder="1" applyAlignment="1" applyProtection="1">
      <alignment horizontal="center" vertical="center" wrapText="1"/>
    </xf>
    <xf numFmtId="0" fontId="54" fillId="0" borderId="0" xfId="0" applyFont="1" applyAlignment="1">
      <alignment vertical="center"/>
    </xf>
    <xf numFmtId="0" fontId="54" fillId="0" borderId="0" xfId="0" applyFont="1" applyAlignment="1" applyProtection="1">
      <alignment vertical="center"/>
      <protection locked="0"/>
    </xf>
    <xf numFmtId="0" fontId="54" fillId="0" borderId="32" xfId="0" applyFont="1" applyBorder="1" applyAlignment="1">
      <alignment vertical="center"/>
    </xf>
    <xf numFmtId="0" fontId="55" fillId="7" borderId="7" xfId="0" applyFont="1" applyFill="1" applyBorder="1" applyAlignment="1">
      <alignment horizontal="center" vertical="center" wrapText="1"/>
    </xf>
    <xf numFmtId="3" fontId="54" fillId="0" borderId="7" xfId="0" applyNumberFormat="1" applyFont="1" applyBorder="1" applyAlignment="1">
      <alignment vertical="center"/>
    </xf>
    <xf numFmtId="3" fontId="55" fillId="5" borderId="36" xfId="0" applyNumberFormat="1" applyFont="1" applyFill="1" applyBorder="1" applyAlignment="1">
      <alignment horizontal="center" vertical="center" wrapText="1"/>
    </xf>
    <xf numFmtId="0" fontId="55" fillId="7" borderId="31" xfId="0" applyFont="1" applyFill="1" applyBorder="1" applyAlignment="1">
      <alignment horizontal="center" vertical="center" wrapText="1"/>
    </xf>
    <xf numFmtId="3" fontId="55" fillId="5" borderId="3" xfId="0" applyNumberFormat="1" applyFont="1" applyFill="1" applyBorder="1" applyAlignment="1">
      <alignment horizontal="center" vertical="center" wrapText="1"/>
    </xf>
    <xf numFmtId="0" fontId="55" fillId="12" borderId="1" xfId="0" applyFont="1" applyFill="1" applyBorder="1" applyAlignment="1">
      <alignment horizontal="center" vertical="center" wrapText="1"/>
    </xf>
    <xf numFmtId="3" fontId="55" fillId="12" borderId="2" xfId="0" applyNumberFormat="1" applyFont="1" applyFill="1" applyBorder="1" applyAlignment="1">
      <alignment horizontal="center" vertical="center" wrapText="1"/>
    </xf>
    <xf numFmtId="9" fontId="55" fillId="12" borderId="1" xfId="4" applyFont="1" applyFill="1" applyBorder="1" applyAlignment="1" applyProtection="1">
      <alignment horizontal="center" vertical="center" wrapText="1"/>
    </xf>
    <xf numFmtId="3" fontId="55" fillId="12" borderId="1" xfId="0" applyNumberFormat="1" applyFont="1" applyFill="1" applyBorder="1" applyAlignment="1">
      <alignment horizontal="center" vertical="center" wrapText="1"/>
    </xf>
    <xf numFmtId="0" fontId="54" fillId="0" borderId="12" xfId="0" applyFont="1" applyBorder="1" applyAlignment="1">
      <alignment vertical="center"/>
    </xf>
    <xf numFmtId="0" fontId="59" fillId="2" borderId="6" xfId="5" applyFont="1" applyFill="1" applyBorder="1" applyAlignment="1">
      <alignment horizontal="center" vertical="center" wrapText="1"/>
    </xf>
    <xf numFmtId="0" fontId="59" fillId="2" borderId="5" xfId="5" applyFont="1" applyFill="1" applyBorder="1" applyAlignment="1">
      <alignment horizontal="center" vertical="center" wrapText="1"/>
    </xf>
    <xf numFmtId="0" fontId="59" fillId="2" borderId="33" xfId="5" applyFont="1" applyFill="1" applyBorder="1" applyAlignment="1">
      <alignment horizontal="center" vertical="center" wrapText="1"/>
    </xf>
    <xf numFmtId="0" fontId="55" fillId="2" borderId="4" xfId="5" applyFont="1" applyFill="1" applyBorder="1" applyAlignment="1">
      <alignment horizontal="center" vertical="center" wrapText="1"/>
    </xf>
    <xf numFmtId="0" fontId="54" fillId="8" borderId="5" xfId="5" applyFont="1" applyFill="1" applyBorder="1" applyAlignment="1" applyProtection="1">
      <alignment horizontal="center" vertical="center" wrapText="1"/>
      <protection locked="0"/>
    </xf>
    <xf numFmtId="0" fontId="54" fillId="8" borderId="33" xfId="5" applyFont="1" applyFill="1" applyBorder="1" applyAlignment="1" applyProtection="1">
      <alignment horizontal="center" vertical="center" wrapText="1"/>
      <protection locked="0"/>
    </xf>
    <xf numFmtId="3" fontId="54" fillId="8" borderId="33" xfId="5" applyNumberFormat="1" applyFont="1" applyFill="1" applyBorder="1" applyAlignment="1" applyProtection="1">
      <alignment horizontal="center" vertical="center" wrapText="1"/>
      <protection locked="0"/>
    </xf>
    <xf numFmtId="3" fontId="54" fillId="8" borderId="5" xfId="5" applyNumberFormat="1" applyFont="1" applyFill="1" applyBorder="1" applyAlignment="1" applyProtection="1">
      <alignment horizontal="center" vertical="center" wrapText="1"/>
      <protection locked="0"/>
    </xf>
    <xf numFmtId="1" fontId="54" fillId="11" borderId="3" xfId="5" applyNumberFormat="1" applyFont="1" applyFill="1" applyBorder="1" applyAlignment="1" applyProtection="1">
      <alignment horizontal="left" vertical="center" wrapText="1"/>
      <protection locked="0"/>
    </xf>
    <xf numFmtId="9" fontId="54" fillId="3" borderId="5" xfId="4" applyFont="1" applyFill="1" applyBorder="1" applyAlignment="1" applyProtection="1">
      <alignment horizontal="center" vertical="center" wrapText="1"/>
    </xf>
    <xf numFmtId="0" fontId="54" fillId="11" borderId="5" xfId="4" applyNumberFormat="1" applyFont="1" applyFill="1" applyBorder="1" applyAlignment="1" applyProtection="1">
      <alignment horizontal="left" vertical="center" wrapText="1"/>
      <protection locked="0"/>
    </xf>
    <xf numFmtId="3" fontId="54" fillId="8" borderId="1" xfId="5" applyNumberFormat="1" applyFont="1" applyFill="1" applyBorder="1" applyAlignment="1" applyProtection="1">
      <alignment horizontal="center" vertical="center" wrapText="1"/>
      <protection locked="0"/>
    </xf>
    <xf numFmtId="9" fontId="54" fillId="3" borderId="1" xfId="4" applyFont="1" applyFill="1" applyBorder="1" applyAlignment="1" applyProtection="1">
      <alignment horizontal="center" vertical="center" wrapText="1"/>
    </xf>
    <xf numFmtId="1" fontId="54" fillId="11" borderId="1" xfId="5" applyNumberFormat="1" applyFont="1" applyFill="1" applyBorder="1" applyAlignment="1" applyProtection="1">
      <alignment horizontal="left" vertical="center" wrapText="1"/>
      <protection locked="0"/>
    </xf>
    <xf numFmtId="3" fontId="54" fillId="20" borderId="33" xfId="5" applyNumberFormat="1" applyFont="1" applyFill="1" applyBorder="1" applyAlignment="1" applyProtection="1">
      <alignment horizontal="center" vertical="center" wrapText="1"/>
      <protection locked="0"/>
    </xf>
    <xf numFmtId="1" fontId="54" fillId="20" borderId="3" xfId="5" applyNumberFormat="1" applyFont="1" applyFill="1" applyBorder="1" applyAlignment="1" applyProtection="1">
      <alignment horizontal="left" vertical="center" wrapText="1"/>
      <protection locked="0"/>
    </xf>
    <xf numFmtId="0" fontId="54" fillId="0" borderId="0" xfId="5" applyFont="1" applyAlignment="1" applyProtection="1">
      <alignment horizontal="left" vertical="center" wrapText="1"/>
      <protection locked="0"/>
    </xf>
    <xf numFmtId="0" fontId="54" fillId="0" borderId="0" xfId="5" applyFont="1" applyAlignment="1">
      <alignment horizontal="center" vertical="center" wrapText="1"/>
    </xf>
    <xf numFmtId="0" fontId="54" fillId="0" borderId="28" xfId="5" applyFont="1" applyBorder="1" applyAlignment="1">
      <alignment horizontal="center" vertical="center"/>
    </xf>
    <xf numFmtId="0" fontId="55" fillId="7" borderId="1" xfId="0" applyFont="1" applyFill="1" applyBorder="1" applyAlignment="1">
      <alignment horizontal="center" vertical="center" wrapText="1"/>
    </xf>
    <xf numFmtId="3" fontId="55" fillId="5" borderId="1" xfId="5" applyNumberFormat="1" applyFont="1" applyFill="1" applyBorder="1" applyAlignment="1">
      <alignment horizontal="center" vertical="center" wrapText="1"/>
    </xf>
    <xf numFmtId="3" fontId="55" fillId="5" borderId="6" xfId="0" applyNumberFormat="1" applyFont="1" applyFill="1" applyBorder="1" applyAlignment="1">
      <alignment horizontal="center" vertical="center" wrapText="1"/>
    </xf>
    <xf numFmtId="3" fontId="54" fillId="0" borderId="0" xfId="5" applyNumberFormat="1" applyFont="1" applyAlignment="1">
      <alignment horizontal="center" vertical="center" wrapText="1"/>
    </xf>
    <xf numFmtId="0" fontId="54" fillId="0" borderId="0" xfId="5" applyFont="1" applyAlignment="1">
      <alignment vertical="center" wrapText="1"/>
    </xf>
    <xf numFmtId="0" fontId="54" fillId="0" borderId="32" xfId="5" applyFont="1" applyBorder="1" applyAlignment="1">
      <alignment horizontal="center" vertical="center"/>
    </xf>
    <xf numFmtId="3" fontId="55" fillId="5" borderId="7" xfId="5" applyNumberFormat="1" applyFont="1" applyFill="1" applyBorder="1" applyAlignment="1">
      <alignment horizontal="center" vertical="center" wrapText="1"/>
    </xf>
    <xf numFmtId="3" fontId="55" fillId="5" borderId="31" xfId="0" applyNumberFormat="1" applyFont="1" applyFill="1" applyBorder="1" applyAlignment="1">
      <alignment horizontal="center" vertical="center" wrapText="1"/>
    </xf>
    <xf numFmtId="3" fontId="55" fillId="12" borderId="1" xfId="5" applyNumberFormat="1" applyFont="1" applyFill="1" applyBorder="1" applyAlignment="1">
      <alignment horizontal="center" vertical="center" wrapText="1"/>
    </xf>
    <xf numFmtId="3" fontId="54" fillId="0" borderId="0" xfId="5" applyNumberFormat="1" applyFont="1" applyAlignment="1">
      <alignment vertical="center" wrapText="1"/>
    </xf>
    <xf numFmtId="0" fontId="54" fillId="3" borderId="0" xfId="5" applyFont="1" applyFill="1" applyAlignment="1" applyProtection="1">
      <alignment vertical="center"/>
      <protection locked="0"/>
    </xf>
    <xf numFmtId="0" fontId="55" fillId="2" borderId="11" xfId="5" applyFont="1" applyFill="1" applyBorder="1" applyAlignment="1">
      <alignment horizontal="center" vertical="center" wrapText="1"/>
    </xf>
    <xf numFmtId="0" fontId="55" fillId="2" borderId="37" xfId="5" applyFont="1" applyFill="1" applyBorder="1" applyAlignment="1">
      <alignment horizontal="center" vertical="center" wrapText="1"/>
    </xf>
    <xf numFmtId="0" fontId="55" fillId="2" borderId="33" xfId="5" applyFont="1" applyFill="1" applyBorder="1" applyAlignment="1">
      <alignment horizontal="center" vertical="center" wrapText="1"/>
    </xf>
    <xf numFmtId="0" fontId="55" fillId="2" borderId="1" xfId="5" applyFont="1" applyFill="1" applyBorder="1" applyAlignment="1">
      <alignment horizontal="center" vertical="center" wrapText="1"/>
    </xf>
    <xf numFmtId="0" fontId="54" fillId="0" borderId="0" xfId="5" applyFont="1" applyAlignment="1" applyProtection="1">
      <alignment vertical="center" wrapText="1"/>
      <protection locked="0"/>
    </xf>
    <xf numFmtId="0" fontId="54" fillId="3" borderId="0" xfId="5" applyFont="1" applyFill="1" applyAlignment="1" applyProtection="1">
      <alignment vertical="center" wrapText="1"/>
      <protection locked="0"/>
    </xf>
    <xf numFmtId="0" fontId="54" fillId="8" borderId="5" xfId="5" applyFont="1" applyFill="1" applyBorder="1" applyAlignment="1" applyProtection="1">
      <alignment horizontal="center" vertical="center"/>
      <protection locked="0"/>
    </xf>
    <xf numFmtId="0" fontId="54" fillId="8" borderId="6" xfId="5" applyFont="1" applyFill="1" applyBorder="1" applyAlignment="1" applyProtection="1">
      <alignment horizontal="center" vertical="center"/>
      <protection locked="0"/>
    </xf>
    <xf numFmtId="0" fontId="54" fillId="8" borderId="6" xfId="5" applyFont="1" applyFill="1" applyBorder="1" applyAlignment="1" applyProtection="1">
      <alignment horizontal="center" vertical="center" wrapText="1"/>
      <protection locked="0"/>
    </xf>
    <xf numFmtId="3" fontId="54" fillId="8" borderId="33" xfId="5" applyNumberFormat="1" applyFont="1" applyFill="1" applyBorder="1" applyAlignment="1" applyProtection="1">
      <alignment horizontal="center" vertical="center"/>
      <protection locked="0"/>
    </xf>
    <xf numFmtId="3" fontId="60" fillId="8" borderId="1" xfId="5" applyNumberFormat="1" applyFont="1" applyFill="1" applyBorder="1" applyAlignment="1" applyProtection="1">
      <alignment horizontal="center" vertical="center"/>
      <protection locked="0"/>
    </xf>
    <xf numFmtId="3" fontId="54" fillId="11" borderId="1" xfId="5" applyNumberFormat="1" applyFont="1" applyFill="1" applyBorder="1" applyAlignment="1" applyProtection="1">
      <alignment horizontal="left" vertical="center" wrapText="1"/>
      <protection locked="0"/>
    </xf>
    <xf numFmtId="9" fontId="60" fillId="16" borderId="1" xfId="4" applyFont="1" applyFill="1" applyBorder="1" applyAlignment="1" applyProtection="1">
      <alignment horizontal="center" vertical="center" wrapText="1"/>
    </xf>
    <xf numFmtId="0" fontId="54" fillId="0" borderId="0" xfId="5" applyFont="1" applyAlignment="1">
      <alignment horizontal="center" vertical="center"/>
    </xf>
    <xf numFmtId="0" fontId="55" fillId="12" borderId="6" xfId="0" applyFont="1" applyFill="1" applyBorder="1" applyAlignment="1">
      <alignment horizontal="center" vertical="center"/>
    </xf>
    <xf numFmtId="3" fontId="55" fillId="12" borderId="4" xfId="5" applyNumberFormat="1" applyFont="1" applyFill="1" applyBorder="1" applyAlignment="1">
      <alignment horizontal="center" vertical="center"/>
    </xf>
    <xf numFmtId="0" fontId="54" fillId="3" borderId="0" xfId="5" applyFont="1" applyFill="1" applyAlignment="1">
      <alignment vertical="center"/>
    </xf>
    <xf numFmtId="9" fontId="55" fillId="12" borderId="1" xfId="4" applyFont="1" applyFill="1" applyBorder="1" applyAlignment="1" applyProtection="1">
      <alignment horizontal="center" vertical="center"/>
    </xf>
    <xf numFmtId="3" fontId="55" fillId="12" borderId="1" xfId="5" applyNumberFormat="1" applyFont="1" applyFill="1" applyBorder="1" applyAlignment="1">
      <alignment horizontal="center" vertical="center"/>
    </xf>
    <xf numFmtId="0" fontId="55" fillId="2" borderId="15" xfId="5" applyFont="1" applyFill="1" applyBorder="1" applyAlignment="1">
      <alignment horizontal="right" vertical="center"/>
    </xf>
    <xf numFmtId="0" fontId="55" fillId="17" borderId="15" xfId="5" applyFont="1" applyFill="1" applyBorder="1" applyAlignment="1">
      <alignment horizontal="center" vertical="center" wrapText="1"/>
    </xf>
    <xf numFmtId="0" fontId="55" fillId="17" borderId="15" xfId="5" applyFont="1" applyFill="1" applyBorder="1" applyAlignment="1">
      <alignment horizontal="center" vertical="center"/>
    </xf>
    <xf numFmtId="3" fontId="54" fillId="8" borderId="15" xfId="5" applyNumberFormat="1" applyFont="1" applyFill="1" applyBorder="1" applyAlignment="1" applyProtection="1">
      <alignment vertical="center"/>
      <protection locked="0"/>
    </xf>
    <xf numFmtId="0" fontId="54" fillId="11" borderId="15" xfId="5" applyFont="1" applyFill="1" applyBorder="1" applyAlignment="1" applyProtection="1">
      <alignment horizontal="left" vertical="center"/>
      <protection locked="0"/>
    </xf>
    <xf numFmtId="3" fontId="54" fillId="8" borderId="42" xfId="5" applyNumberFormat="1" applyFont="1" applyFill="1" applyBorder="1" applyAlignment="1" applyProtection="1">
      <alignment vertical="center"/>
      <protection locked="0"/>
    </xf>
    <xf numFmtId="0" fontId="54" fillId="3" borderId="9" xfId="5" applyFont="1" applyFill="1" applyBorder="1" applyAlignment="1">
      <alignment horizontal="left" vertical="center"/>
    </xf>
    <xf numFmtId="3" fontId="54" fillId="0" borderId="15" xfId="5" applyNumberFormat="1" applyFont="1" applyBorder="1" applyAlignment="1">
      <alignment vertical="center"/>
    </xf>
    <xf numFmtId="3" fontId="54" fillId="0" borderId="18" xfId="5" applyNumberFormat="1" applyFont="1" applyBorder="1" applyAlignment="1">
      <alignment vertical="center"/>
    </xf>
    <xf numFmtId="3" fontId="54" fillId="8" borderId="18" xfId="5" applyNumberFormat="1" applyFont="1" applyFill="1" applyBorder="1" applyAlignment="1" applyProtection="1">
      <alignment vertical="center"/>
      <protection locked="0"/>
    </xf>
    <xf numFmtId="3" fontId="54" fillId="8" borderId="25" xfId="5" applyNumberFormat="1" applyFont="1" applyFill="1" applyBorder="1" applyAlignment="1" applyProtection="1">
      <alignment vertical="center"/>
      <protection locked="0"/>
    </xf>
    <xf numFmtId="3" fontId="54" fillId="8" borderId="22" xfId="5" applyNumberFormat="1" applyFont="1" applyFill="1" applyBorder="1" applyAlignment="1" applyProtection="1">
      <alignment vertical="center"/>
      <protection locked="0"/>
    </xf>
    <xf numFmtId="3" fontId="54" fillId="0" borderId="22" xfId="5" applyNumberFormat="1" applyFont="1" applyBorder="1" applyAlignment="1">
      <alignment vertical="center"/>
    </xf>
    <xf numFmtId="3" fontId="54" fillId="8" borderId="24" xfId="5" applyNumberFormat="1" applyFont="1" applyFill="1" applyBorder="1" applyAlignment="1" applyProtection="1">
      <alignment vertical="center"/>
      <protection locked="0"/>
    </xf>
    <xf numFmtId="3" fontId="54" fillId="3" borderId="24" xfId="5" applyNumberFormat="1" applyFont="1" applyFill="1" applyBorder="1" applyAlignment="1">
      <alignment vertical="center"/>
    </xf>
    <xf numFmtId="3" fontId="54" fillId="3" borderId="15" xfId="5" applyNumberFormat="1" applyFont="1" applyFill="1" applyBorder="1" applyAlignment="1">
      <alignment vertical="center"/>
    </xf>
    <xf numFmtId="0" fontId="54" fillId="0" borderId="8" xfId="5" applyFont="1" applyBorder="1" applyAlignment="1">
      <alignment vertical="center" wrapText="1"/>
    </xf>
    <xf numFmtId="3" fontId="55" fillId="3" borderId="15" xfId="5" applyNumberFormat="1" applyFont="1" applyFill="1" applyBorder="1" applyAlignment="1">
      <alignment horizontal="right" vertical="center"/>
    </xf>
    <xf numFmtId="0" fontId="55" fillId="8" borderId="15" xfId="5" applyFont="1" applyFill="1" applyBorder="1" applyAlignment="1" applyProtection="1">
      <alignment horizontal="right" vertical="center"/>
      <protection locked="0"/>
    </xf>
    <xf numFmtId="0" fontId="55" fillId="14" borderId="8" xfId="5" applyFont="1" applyFill="1" applyBorder="1" applyAlignment="1">
      <alignment vertical="center" wrapText="1"/>
    </xf>
    <xf numFmtId="0" fontId="55" fillId="13" borderId="15" xfId="5" applyFont="1" applyFill="1" applyBorder="1" applyAlignment="1">
      <alignment horizontal="right" vertical="center"/>
    </xf>
    <xf numFmtId="0" fontId="55" fillId="14" borderId="8" xfId="5" applyFont="1" applyFill="1" applyBorder="1" applyAlignment="1">
      <alignment vertical="center"/>
    </xf>
    <xf numFmtId="0" fontId="55" fillId="14" borderId="15" xfId="5" applyFont="1" applyFill="1" applyBorder="1" applyAlignment="1">
      <alignment horizontal="right" vertical="center"/>
    </xf>
    <xf numFmtId="3" fontId="54" fillId="3" borderId="18" xfId="5" applyNumberFormat="1" applyFont="1" applyFill="1" applyBorder="1" applyAlignment="1">
      <alignment vertical="center"/>
    </xf>
    <xf numFmtId="0" fontId="55" fillId="0" borderId="21" xfId="5" applyFont="1" applyBorder="1" applyAlignment="1">
      <alignment vertical="center" wrapText="1"/>
    </xf>
    <xf numFmtId="3" fontId="55" fillId="3" borderId="15" xfId="5" applyNumberFormat="1" applyFont="1" applyFill="1" applyBorder="1" applyAlignment="1">
      <alignment vertical="center"/>
    </xf>
    <xf numFmtId="0" fontId="62" fillId="0" borderId="1" xfId="5" applyFont="1" applyBorder="1" applyAlignment="1" applyProtection="1">
      <alignment horizontal="center" vertical="center" wrapText="1"/>
      <protection locked="0"/>
    </xf>
    <xf numFmtId="0" fontId="62" fillId="0" borderId="1" xfId="5" applyFont="1" applyBorder="1" applyAlignment="1" applyProtection="1">
      <alignment horizontal="center" vertical="center"/>
      <protection locked="0"/>
    </xf>
    <xf numFmtId="17" fontId="62" fillId="0" borderId="1" xfId="5" applyNumberFormat="1" applyFont="1" applyBorder="1" applyAlignment="1" applyProtection="1">
      <alignment horizontal="center" vertical="center"/>
      <protection locked="0"/>
    </xf>
    <xf numFmtId="1" fontId="63" fillId="11" borderId="3" xfId="5" applyNumberFormat="1" applyFont="1" applyFill="1" applyBorder="1" applyAlignment="1" applyProtection="1">
      <alignment horizontal="left" vertical="center" wrapText="1"/>
      <protection locked="0"/>
    </xf>
    <xf numFmtId="0" fontId="23" fillId="2" borderId="8" xfId="5" applyFont="1" applyFill="1" applyBorder="1" applyAlignment="1">
      <alignment horizontal="left" vertical="center" wrapText="1"/>
    </xf>
    <xf numFmtId="0" fontId="23" fillId="2" borderId="9" xfId="5" applyFont="1" applyFill="1" applyBorder="1" applyAlignment="1">
      <alignment horizontal="left" vertical="center" wrapText="1"/>
    </xf>
    <xf numFmtId="0" fontId="23" fillId="2" borderId="10" xfId="5" applyFont="1" applyFill="1" applyBorder="1" applyAlignment="1">
      <alignment horizontal="left" vertical="center" wrapText="1"/>
    </xf>
    <xf numFmtId="0" fontId="32" fillId="0" borderId="21" xfId="5" applyFont="1" applyBorder="1" applyAlignment="1">
      <alignment horizontal="left" vertical="center" wrapText="1"/>
    </xf>
    <xf numFmtId="0" fontId="32" fillId="0" borderId="19" xfId="5" applyFont="1" applyBorder="1" applyAlignment="1">
      <alignment horizontal="left" vertical="center" wrapText="1"/>
    </xf>
    <xf numFmtId="0" fontId="32" fillId="0" borderId="20" xfId="5" applyFont="1" applyBorder="1" applyAlignment="1">
      <alignment horizontal="left" vertical="center" wrapText="1"/>
    </xf>
    <xf numFmtId="0" fontId="23" fillId="0" borderId="21" xfId="5" applyFont="1" applyBorder="1" applyAlignment="1">
      <alignment vertical="center" wrapText="1"/>
    </xf>
    <xf numFmtId="0" fontId="23" fillId="0" borderId="20" xfId="5" applyFont="1" applyBorder="1" applyAlignment="1">
      <alignment vertical="center" wrapText="1"/>
    </xf>
    <xf numFmtId="0" fontId="32" fillId="13" borderId="8" xfId="5" applyFont="1" applyFill="1" applyBorder="1" applyAlignment="1">
      <alignment horizontal="left" vertical="center"/>
    </xf>
    <xf numFmtId="0" fontId="32" fillId="13" borderId="10" xfId="5" applyFont="1" applyFill="1" applyBorder="1" applyAlignment="1">
      <alignment horizontal="left" vertical="center"/>
    </xf>
    <xf numFmtId="0" fontId="27" fillId="0" borderId="8" xfId="5" applyFont="1" applyBorder="1" applyAlignment="1">
      <alignment vertical="center" wrapText="1"/>
    </xf>
    <xf numFmtId="0" fontId="27" fillId="0" borderId="10" xfId="5" applyFont="1" applyBorder="1" applyAlignment="1">
      <alignment vertical="center" wrapText="1"/>
    </xf>
    <xf numFmtId="0" fontId="27" fillId="0" borderId="8" xfId="5" applyFont="1" applyBorder="1" applyAlignment="1">
      <alignment horizontal="left" vertical="center" wrapText="1"/>
    </xf>
    <xf numFmtId="0" fontId="27" fillId="0" borderId="10" xfId="5" applyFont="1" applyBorder="1" applyAlignment="1">
      <alignment horizontal="left" vertical="center" wrapText="1"/>
    </xf>
    <xf numFmtId="0" fontId="27" fillId="0" borderId="21" xfId="5" applyFont="1" applyBorder="1" applyAlignment="1">
      <alignment vertical="center" wrapText="1"/>
    </xf>
    <xf numFmtId="0" fontId="27" fillId="0" borderId="20" xfId="5" applyFont="1" applyBorder="1" applyAlignment="1">
      <alignment vertical="center" wrapText="1"/>
    </xf>
    <xf numFmtId="0" fontId="32" fillId="2" borderId="8" xfId="5" applyFont="1" applyFill="1" applyBorder="1" applyAlignment="1">
      <alignment horizontal="left" vertical="center" wrapText="1"/>
    </xf>
    <xf numFmtId="0" fontId="32" fillId="2" borderId="10" xfId="5" applyFont="1" applyFill="1" applyBorder="1" applyAlignment="1">
      <alignment horizontal="left" vertical="center" wrapText="1"/>
    </xf>
    <xf numFmtId="0" fontId="0" fillId="0" borderId="8" xfId="5" applyFont="1" applyBorder="1" applyAlignment="1">
      <alignment horizontal="left" vertical="center" wrapText="1"/>
    </xf>
    <xf numFmtId="0" fontId="0" fillId="0" borderId="10" xfId="5" applyFont="1" applyBorder="1" applyAlignment="1">
      <alignment horizontal="left" vertical="center" wrapText="1"/>
    </xf>
    <xf numFmtId="0" fontId="32" fillId="6" borderId="8" xfId="5" applyFont="1" applyFill="1" applyBorder="1" applyAlignment="1">
      <alignment horizontal="left" vertical="center"/>
    </xf>
    <xf numFmtId="0" fontId="32" fillId="6" borderId="9" xfId="5" applyFont="1" applyFill="1" applyBorder="1" applyAlignment="1">
      <alignment horizontal="left" vertical="center"/>
    </xf>
    <xf numFmtId="0" fontId="32" fillId="6" borderId="10" xfId="5" applyFont="1" applyFill="1" applyBorder="1" applyAlignment="1">
      <alignment horizontal="left" vertical="center"/>
    </xf>
    <xf numFmtId="0" fontId="23" fillId="17" borderId="8" xfId="5" applyFont="1" applyFill="1" applyBorder="1" applyAlignment="1">
      <alignment horizontal="left" vertical="center" wrapText="1"/>
    </xf>
    <xf numFmtId="0" fontId="23" fillId="17" borderId="10" xfId="5" applyFont="1" applyFill="1" applyBorder="1" applyAlignment="1">
      <alignment horizontal="left" vertical="center" wrapText="1"/>
    </xf>
    <xf numFmtId="0" fontId="32" fillId="6" borderId="15" xfId="5" applyFont="1" applyFill="1" applyBorder="1" applyAlignment="1">
      <alignment horizontal="left" vertical="center"/>
    </xf>
    <xf numFmtId="0" fontId="33" fillId="2" borderId="8" xfId="5" applyFont="1" applyFill="1" applyBorder="1" applyAlignment="1">
      <alignment horizontal="center" vertical="center" wrapText="1"/>
    </xf>
    <xf numFmtId="0" fontId="33" fillId="2" borderId="9" xfId="5" applyFont="1" applyFill="1" applyBorder="1" applyAlignment="1">
      <alignment horizontal="center" vertical="center" wrapText="1"/>
    </xf>
    <xf numFmtId="0" fontId="33" fillId="2" borderId="10" xfId="5" applyFont="1" applyFill="1" applyBorder="1" applyAlignment="1">
      <alignment horizontal="center" vertical="center" wrapText="1"/>
    </xf>
    <xf numFmtId="0" fontId="38" fillId="11" borderId="16" xfId="0" applyFont="1" applyFill="1" applyBorder="1" applyAlignment="1" applyProtection="1">
      <alignment horizontal="left" vertical="top" wrapText="1"/>
      <protection locked="0"/>
    </xf>
    <xf numFmtId="0" fontId="38" fillId="11" borderId="13" xfId="0" applyFont="1" applyFill="1" applyBorder="1" applyAlignment="1" applyProtection="1">
      <alignment horizontal="left" vertical="top"/>
      <protection locked="0"/>
    </xf>
    <xf numFmtId="0" fontId="38" fillId="11" borderId="17" xfId="0" applyFont="1" applyFill="1" applyBorder="1" applyAlignment="1" applyProtection="1">
      <alignment horizontal="left" vertical="top"/>
      <protection locked="0"/>
    </xf>
    <xf numFmtId="0" fontId="38" fillId="11" borderId="23" xfId="0" applyFont="1" applyFill="1" applyBorder="1" applyAlignment="1" applyProtection="1">
      <alignment horizontal="left" vertical="top"/>
      <protection locked="0"/>
    </xf>
    <xf numFmtId="0" fontId="38" fillId="11" borderId="12" xfId="0" applyFont="1" applyFill="1" applyBorder="1" applyAlignment="1" applyProtection="1">
      <alignment horizontal="left" vertical="top"/>
      <protection locked="0"/>
    </xf>
    <xf numFmtId="0" fontId="38" fillId="11" borderId="24" xfId="0" applyFont="1" applyFill="1" applyBorder="1" applyAlignment="1" applyProtection="1">
      <alignment horizontal="left" vertical="top"/>
      <protection locked="0"/>
    </xf>
    <xf numFmtId="0" fontId="32" fillId="2" borderId="15" xfId="5" applyFont="1" applyFill="1" applyBorder="1" applyAlignment="1">
      <alignment horizontal="left" vertical="center"/>
    </xf>
    <xf numFmtId="0" fontId="32" fillId="2" borderId="15" xfId="5" applyFont="1" applyFill="1" applyBorder="1" applyAlignment="1">
      <alignment horizontal="center" vertical="center"/>
    </xf>
    <xf numFmtId="0" fontId="32" fillId="14" borderId="16" xfId="5" applyFont="1" applyFill="1" applyBorder="1" applyAlignment="1">
      <alignment horizontal="center" vertical="center" wrapText="1"/>
    </xf>
    <xf numFmtId="0" fontId="32" fillId="14" borderId="13" xfId="5" applyFont="1" applyFill="1" applyBorder="1" applyAlignment="1">
      <alignment horizontal="center" vertical="center" wrapText="1"/>
    </xf>
    <xf numFmtId="0" fontId="32" fillId="14" borderId="17" xfId="5" applyFont="1" applyFill="1" applyBorder="1" applyAlignment="1">
      <alignment horizontal="center" vertical="center" wrapText="1"/>
    </xf>
    <xf numFmtId="0" fontId="32" fillId="14" borderId="11" xfId="5" applyFont="1" applyFill="1" applyBorder="1" applyAlignment="1">
      <alignment horizontal="center" vertical="center" wrapText="1"/>
    </xf>
    <xf numFmtId="0" fontId="32" fillId="14" borderId="0" xfId="5" applyFont="1" applyFill="1" applyAlignment="1">
      <alignment horizontal="center" vertical="center" wrapText="1"/>
    </xf>
    <xf numFmtId="0" fontId="32" fillId="14" borderId="25" xfId="5" applyFont="1" applyFill="1" applyBorder="1" applyAlignment="1">
      <alignment horizontal="center" vertical="center" wrapText="1"/>
    </xf>
    <xf numFmtId="0" fontId="32" fillId="14" borderId="23" xfId="5" applyFont="1" applyFill="1" applyBorder="1" applyAlignment="1">
      <alignment horizontal="center" vertical="center" wrapText="1"/>
    </xf>
    <xf numFmtId="0" fontId="32" fillId="14" borderId="12" xfId="5" applyFont="1" applyFill="1" applyBorder="1" applyAlignment="1">
      <alignment horizontal="center" vertical="center" wrapText="1"/>
    </xf>
    <xf numFmtId="0" fontId="32" fillId="14" borderId="24" xfId="5" applyFont="1" applyFill="1" applyBorder="1" applyAlignment="1">
      <alignment horizontal="center" vertical="center" wrapText="1"/>
    </xf>
    <xf numFmtId="0" fontId="32" fillId="0" borderId="8" xfId="5" applyFont="1" applyBorder="1" applyAlignment="1">
      <alignment horizontal="center" vertical="center" wrapText="1"/>
    </xf>
    <xf numFmtId="0" fontId="32" fillId="0" borderId="9" xfId="5" applyFont="1" applyBorder="1" applyAlignment="1">
      <alignment horizontal="center" vertical="center" wrapText="1"/>
    </xf>
    <xf numFmtId="0" fontId="32" fillId="0" borderId="10" xfId="5" applyFont="1" applyBorder="1" applyAlignment="1">
      <alignment horizontal="center" vertical="center" wrapText="1"/>
    </xf>
    <xf numFmtId="0" fontId="38" fillId="11" borderId="22" xfId="5" applyFont="1" applyFill="1" applyBorder="1" applyAlignment="1" applyProtection="1">
      <alignment horizontal="left" vertical="top" wrapText="1"/>
      <protection locked="0"/>
    </xf>
    <xf numFmtId="0" fontId="38" fillId="11" borderId="42" xfId="5" applyFont="1" applyFill="1" applyBorder="1" applyAlignment="1" applyProtection="1">
      <alignment horizontal="left" vertical="top" wrapText="1"/>
      <protection locked="0"/>
    </xf>
    <xf numFmtId="0" fontId="38" fillId="11" borderId="18" xfId="5" applyFont="1" applyFill="1" applyBorder="1" applyAlignment="1" applyProtection="1">
      <alignment horizontal="left" vertical="top" wrapText="1"/>
      <protection locked="0"/>
    </xf>
    <xf numFmtId="0" fontId="32" fillId="13" borderId="16" xfId="5" applyFont="1" applyFill="1" applyBorder="1" applyAlignment="1">
      <alignment horizontal="center" vertical="center" wrapText="1"/>
    </xf>
    <xf numFmtId="0" fontId="32" fillId="13" borderId="13" xfId="5" applyFont="1" applyFill="1" applyBorder="1" applyAlignment="1">
      <alignment horizontal="center" vertical="center" wrapText="1"/>
    </xf>
    <xf numFmtId="0" fontId="32" fillId="13" borderId="17" xfId="5" applyFont="1" applyFill="1" applyBorder="1" applyAlignment="1">
      <alignment horizontal="center" vertical="center" wrapText="1"/>
    </xf>
    <xf numFmtId="0" fontId="32" fillId="13" borderId="11" xfId="5" applyFont="1" applyFill="1" applyBorder="1" applyAlignment="1">
      <alignment horizontal="center" vertical="center" wrapText="1"/>
    </xf>
    <xf numFmtId="0" fontId="32" fillId="13" borderId="0" xfId="5" applyFont="1" applyFill="1" applyAlignment="1">
      <alignment horizontal="center" vertical="center" wrapText="1"/>
    </xf>
    <xf numFmtId="0" fontId="32" fillId="13" borderId="25" xfId="5" applyFont="1" applyFill="1" applyBorder="1" applyAlignment="1">
      <alignment horizontal="center" vertical="center" wrapText="1"/>
    </xf>
    <xf numFmtId="0" fontId="32" fillId="13" borderId="23" xfId="5" applyFont="1" applyFill="1" applyBorder="1" applyAlignment="1">
      <alignment horizontal="center" vertical="center" wrapText="1"/>
    </xf>
    <xf numFmtId="0" fontId="32" fillId="13" borderId="12" xfId="5" applyFont="1" applyFill="1" applyBorder="1" applyAlignment="1">
      <alignment horizontal="center" vertical="center" wrapText="1"/>
    </xf>
    <xf numFmtId="0" fontId="32" fillId="13" borderId="24" xfId="5" applyFont="1" applyFill="1" applyBorder="1" applyAlignment="1">
      <alignment horizontal="center" vertical="center" wrapText="1"/>
    </xf>
    <xf numFmtId="0" fontId="47" fillId="2" borderId="8" xfId="5" applyFont="1" applyFill="1" applyBorder="1" applyAlignment="1">
      <alignment horizontal="left" vertical="center"/>
    </xf>
    <xf numFmtId="0" fontId="47" fillId="2" borderId="10" xfId="5" applyFont="1" applyFill="1" applyBorder="1" applyAlignment="1">
      <alignment horizontal="left" vertical="center"/>
    </xf>
    <xf numFmtId="0" fontId="32" fillId="2" borderId="15" xfId="5" applyFont="1" applyFill="1" applyBorder="1" applyAlignment="1">
      <alignment horizontal="left" vertical="center" wrapText="1"/>
    </xf>
    <xf numFmtId="0" fontId="32" fillId="0" borderId="8" xfId="5" applyFont="1" applyBorder="1" applyAlignment="1">
      <alignment horizontal="left" vertical="center" wrapText="1"/>
    </xf>
    <xf numFmtId="0" fontId="32" fillId="0" borderId="10" xfId="5" applyFont="1" applyBorder="1" applyAlignment="1">
      <alignment horizontal="left" vertical="center" wrapText="1"/>
    </xf>
    <xf numFmtId="0" fontId="32" fillId="0" borderId="15" xfId="5" applyFont="1" applyBorder="1" applyAlignment="1">
      <alignment horizontal="left" vertical="center" wrapText="1"/>
    </xf>
    <xf numFmtId="0" fontId="32" fillId="0" borderId="8" xfId="5" applyFont="1" applyBorder="1" applyAlignment="1">
      <alignment horizontal="left" vertical="center"/>
    </xf>
    <xf numFmtId="0" fontId="32" fillId="0" borderId="9" xfId="5" applyFont="1" applyBorder="1" applyAlignment="1">
      <alignment horizontal="left" vertical="center"/>
    </xf>
    <xf numFmtId="0" fontId="32" fillId="0" borderId="10" xfId="5" applyFont="1" applyBorder="1" applyAlignment="1">
      <alignment horizontal="left" vertical="center"/>
    </xf>
    <xf numFmtId="0" fontId="30" fillId="0" borderId="12" xfId="5" applyFont="1" applyBorder="1" applyAlignment="1">
      <alignment horizontal="center" vertical="center"/>
    </xf>
    <xf numFmtId="0" fontId="33" fillId="0" borderId="0" xfId="5" applyFont="1" applyAlignment="1">
      <alignment horizontal="left" vertical="center" wrapText="1"/>
    </xf>
    <xf numFmtId="0" fontId="32" fillId="0" borderId="0" xfId="5" applyFont="1" applyAlignment="1">
      <alignment horizontal="left" vertical="center"/>
    </xf>
    <xf numFmtId="0" fontId="32" fillId="13" borderId="8" xfId="5" applyFont="1" applyFill="1" applyBorder="1" applyAlignment="1">
      <alignment horizontal="left" vertical="center" wrapText="1"/>
    </xf>
    <xf numFmtId="0" fontId="32" fillId="13" borderId="9" xfId="5" applyFont="1" applyFill="1" applyBorder="1" applyAlignment="1">
      <alignment horizontal="left" vertical="center" wrapText="1"/>
    </xf>
    <xf numFmtId="0" fontId="32" fillId="14" borderId="8" xfId="5" applyFont="1" applyFill="1" applyBorder="1" applyAlignment="1">
      <alignment horizontal="left" vertical="center" wrapText="1"/>
    </xf>
    <xf numFmtId="0" fontId="32" fillId="14" borderId="9" xfId="5" applyFont="1" applyFill="1" applyBorder="1" applyAlignment="1">
      <alignment horizontal="left" vertical="center" wrapText="1"/>
    </xf>
    <xf numFmtId="0" fontId="32" fillId="12" borderId="8" xfId="5" applyFont="1" applyFill="1" applyBorder="1" applyAlignment="1">
      <alignment horizontal="left" vertical="center" wrapText="1"/>
    </xf>
    <xf numFmtId="0" fontId="32" fillId="12" borderId="10" xfId="5" applyFont="1" applyFill="1" applyBorder="1" applyAlignment="1">
      <alignment horizontal="left" vertical="center" wrapText="1"/>
    </xf>
    <xf numFmtId="0" fontId="30" fillId="0" borderId="0" xfId="5" applyFont="1" applyAlignment="1">
      <alignment horizontal="center" vertical="center"/>
    </xf>
    <xf numFmtId="0" fontId="32" fillId="0" borderId="34" xfId="5" applyFont="1" applyBorder="1" applyAlignment="1">
      <alignment horizontal="left" vertical="center" wrapText="1"/>
    </xf>
    <xf numFmtId="0" fontId="32" fillId="0" borderId="35" xfId="5" applyFont="1" applyBorder="1" applyAlignment="1">
      <alignment horizontal="left" vertical="center" wrapText="1"/>
    </xf>
    <xf numFmtId="0" fontId="32" fillId="0" borderId="30" xfId="5" applyFont="1" applyBorder="1" applyAlignment="1">
      <alignment horizontal="left" vertical="center" wrapText="1"/>
    </xf>
    <xf numFmtId="0" fontId="32" fillId="3" borderId="17" xfId="5" applyFont="1" applyFill="1" applyBorder="1" applyAlignment="1">
      <alignment horizontal="left" vertical="center" wrapText="1"/>
    </xf>
    <xf numFmtId="0" fontId="32" fillId="3" borderId="16" xfId="5" applyFont="1" applyFill="1" applyBorder="1" applyAlignment="1">
      <alignment horizontal="left" vertical="center" wrapText="1"/>
    </xf>
    <xf numFmtId="0" fontId="30" fillId="0" borderId="12" xfId="5" applyFont="1" applyBorder="1" applyAlignment="1">
      <alignment horizontal="center" vertical="top"/>
    </xf>
    <xf numFmtId="0" fontId="32" fillId="0" borderId="15" xfId="5" applyFont="1" applyBorder="1" applyAlignment="1">
      <alignment horizontal="left" vertical="center"/>
    </xf>
    <xf numFmtId="0" fontId="32" fillId="2" borderId="8" xfId="5" applyFont="1" applyFill="1" applyBorder="1" applyAlignment="1">
      <alignment horizontal="center" vertical="center" wrapText="1"/>
    </xf>
    <xf numFmtId="0" fontId="32" fillId="2" borderId="9" xfId="5" applyFont="1" applyFill="1" applyBorder="1" applyAlignment="1">
      <alignment horizontal="center" vertical="center" wrapText="1"/>
    </xf>
    <xf numFmtId="0" fontId="32" fillId="2" borderId="10" xfId="5" applyFont="1" applyFill="1" applyBorder="1" applyAlignment="1">
      <alignment horizontal="center" vertical="center" wrapText="1"/>
    </xf>
    <xf numFmtId="0" fontId="43" fillId="2" borderId="21" xfId="5" applyFont="1" applyFill="1" applyBorder="1" applyAlignment="1">
      <alignment horizontal="left" vertical="center"/>
    </xf>
    <xf numFmtId="0" fontId="43" fillId="2" borderId="19" xfId="5" applyFont="1" applyFill="1" applyBorder="1" applyAlignment="1">
      <alignment horizontal="left" vertical="center"/>
    </xf>
    <xf numFmtId="0" fontId="43" fillId="2" borderId="20" xfId="5" applyFont="1" applyFill="1" applyBorder="1" applyAlignment="1">
      <alignment horizontal="left" vertical="center"/>
    </xf>
    <xf numFmtId="0" fontId="32" fillId="2" borderId="15" xfId="5" applyFont="1" applyFill="1" applyBorder="1" applyAlignment="1">
      <alignment horizontal="center" vertical="center" wrapText="1"/>
    </xf>
    <xf numFmtId="0" fontId="33" fillId="2" borderId="15" xfId="5" applyFont="1" applyFill="1" applyBorder="1" applyAlignment="1">
      <alignment horizontal="center" vertical="center" wrapText="1"/>
    </xf>
    <xf numFmtId="0" fontId="38" fillId="11" borderId="15" xfId="5" applyFont="1" applyFill="1" applyBorder="1" applyAlignment="1" applyProtection="1">
      <alignment horizontal="left" vertical="top" wrapText="1"/>
      <protection locked="0"/>
    </xf>
    <xf numFmtId="0" fontId="51" fillId="3" borderId="0" xfId="0" applyFont="1" applyFill="1" applyAlignment="1">
      <alignment horizontal="center" vertical="top"/>
    </xf>
    <xf numFmtId="0" fontId="51" fillId="3" borderId="0" xfId="0" applyFont="1" applyFill="1" applyAlignment="1">
      <alignment horizontal="center" vertical="center"/>
    </xf>
    <xf numFmtId="0" fontId="43" fillId="2" borderId="15" xfId="5" applyFont="1" applyFill="1" applyBorder="1" applyAlignment="1">
      <alignment horizontal="left" vertical="center"/>
    </xf>
    <xf numFmtId="0" fontId="32" fillId="3" borderId="12" xfId="0" applyFont="1" applyFill="1" applyBorder="1" applyAlignment="1">
      <alignment horizontal="center" vertical="center"/>
    </xf>
    <xf numFmtId="0" fontId="31" fillId="3" borderId="0" xfId="5" applyFont="1" applyFill="1" applyAlignment="1">
      <alignment horizontal="center" vertical="center"/>
    </xf>
    <xf numFmtId="0" fontId="48" fillId="3" borderId="0" xfId="0" applyFont="1" applyFill="1" applyAlignment="1">
      <alignment horizontal="right"/>
    </xf>
    <xf numFmtId="0" fontId="32" fillId="3" borderId="0" xfId="0" applyFont="1" applyFill="1" applyAlignment="1">
      <alignment horizontal="center" vertical="center"/>
    </xf>
    <xf numFmtId="0" fontId="35" fillId="4" borderId="0" xfId="0" applyFont="1" applyFill="1" applyAlignment="1">
      <alignment horizontal="center"/>
    </xf>
    <xf numFmtId="0" fontId="50" fillId="4" borderId="36" xfId="0" applyFont="1" applyFill="1" applyBorder="1" applyAlignment="1">
      <alignment horizontal="center"/>
    </xf>
    <xf numFmtId="0" fontId="50" fillId="4" borderId="0" xfId="0" applyFont="1" applyFill="1" applyAlignment="1">
      <alignment horizontal="center"/>
    </xf>
    <xf numFmtId="0" fontId="23" fillId="2" borderId="22" xfId="5" applyFont="1" applyFill="1" applyBorder="1" applyAlignment="1">
      <alignment horizontal="center" vertical="center" wrapText="1"/>
    </xf>
    <xf numFmtId="0" fontId="23" fillId="2" borderId="18" xfId="5" applyFont="1" applyFill="1" applyBorder="1" applyAlignment="1">
      <alignment horizontal="center" vertical="center" wrapText="1"/>
    </xf>
    <xf numFmtId="3" fontId="27" fillId="0" borderId="15" xfId="5" applyNumberFormat="1" applyFont="1" applyBorder="1" applyAlignment="1">
      <alignment horizontal="center" vertical="center"/>
    </xf>
    <xf numFmtId="9" fontId="27" fillId="0" borderId="22" xfId="4" applyFont="1" applyBorder="1" applyAlignment="1">
      <alignment horizontal="center" vertical="center"/>
    </xf>
    <xf numFmtId="9" fontId="27" fillId="0" borderId="18" xfId="4" applyFont="1" applyBorder="1" applyAlignment="1">
      <alignment horizontal="center" vertical="center"/>
    </xf>
    <xf numFmtId="0" fontId="23" fillId="2" borderId="15" xfId="5" applyFont="1" applyFill="1" applyBorder="1" applyAlignment="1">
      <alignment horizontal="center" vertical="center"/>
    </xf>
    <xf numFmtId="3" fontId="27" fillId="0" borderId="22" xfId="5" applyNumberFormat="1" applyFont="1" applyBorder="1" applyAlignment="1">
      <alignment horizontal="center" vertical="center"/>
    </xf>
    <xf numFmtId="3" fontId="27" fillId="0" borderId="18" xfId="5" applyNumberFormat="1" applyFont="1" applyBorder="1" applyAlignment="1">
      <alignment horizontal="center" vertical="center"/>
    </xf>
    <xf numFmtId="0" fontId="23" fillId="2" borderId="22" xfId="5" applyFont="1" applyFill="1" applyBorder="1" applyAlignment="1">
      <alignment horizontal="center" vertical="center"/>
    </xf>
    <xf numFmtId="0" fontId="23" fillId="2" borderId="18" xfId="5" applyFont="1" applyFill="1" applyBorder="1" applyAlignment="1">
      <alignment horizontal="center" vertical="center"/>
    </xf>
    <xf numFmtId="0" fontId="0" fillId="0" borderId="15" xfId="5" applyFont="1" applyBorder="1" applyAlignment="1">
      <alignment horizontal="center" vertical="center"/>
    </xf>
    <xf numFmtId="0" fontId="27" fillId="0" borderId="15" xfId="5" applyFont="1" applyBorder="1" applyAlignment="1">
      <alignment horizontal="center" vertical="center"/>
    </xf>
    <xf numFmtId="0" fontId="35" fillId="4" borderId="12" xfId="0" applyFont="1" applyFill="1" applyBorder="1" applyAlignment="1">
      <alignment horizontal="center"/>
    </xf>
    <xf numFmtId="0" fontId="35" fillId="4" borderId="27" xfId="0" applyFont="1" applyFill="1" applyBorder="1" applyAlignment="1">
      <alignment horizontal="center"/>
    </xf>
    <xf numFmtId="0" fontId="23" fillId="2" borderId="1" xfId="5" applyFont="1" applyFill="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4" applyFont="1" applyBorder="1" applyAlignment="1">
      <alignment horizontal="center" vertical="center"/>
    </xf>
    <xf numFmtId="3" fontId="27" fillId="0" borderId="22" xfId="4" applyNumberFormat="1" applyFont="1" applyBorder="1" applyAlignment="1">
      <alignment horizontal="center" vertical="center"/>
    </xf>
    <xf numFmtId="3" fontId="27" fillId="0" borderId="18" xfId="4" applyNumberFormat="1" applyFont="1" applyBorder="1" applyAlignment="1">
      <alignment horizontal="center" vertical="center"/>
    </xf>
    <xf numFmtId="0" fontId="38" fillId="11" borderId="16" xfId="0" applyFont="1" applyFill="1" applyBorder="1" applyAlignment="1" applyProtection="1">
      <alignment horizontal="left" vertical="top"/>
      <protection locked="0"/>
    </xf>
    <xf numFmtId="0" fontId="55" fillId="0" borderId="0" xfId="5" applyFont="1" applyAlignment="1">
      <alignment horizontal="center" vertical="center"/>
    </xf>
    <xf numFmtId="0" fontId="55" fillId="2" borderId="15" xfId="5" applyFont="1" applyFill="1" applyBorder="1" applyAlignment="1">
      <alignment horizontal="center" vertical="center"/>
    </xf>
    <xf numFmtId="0" fontId="55" fillId="0" borderId="15" xfId="5" applyFont="1" applyBorder="1" applyAlignment="1">
      <alignment horizontal="left" vertical="center"/>
    </xf>
    <xf numFmtId="0" fontId="55" fillId="2" borderId="15" xfId="5" applyFont="1" applyFill="1" applyBorder="1" applyAlignment="1">
      <alignment horizontal="left" vertical="center"/>
    </xf>
    <xf numFmtId="0" fontId="55" fillId="2" borderId="8" xfId="5" applyFont="1" applyFill="1" applyBorder="1" applyAlignment="1">
      <alignment horizontal="center" vertical="center" wrapText="1"/>
    </xf>
    <xf numFmtId="0" fontId="55" fillId="2" borderId="9" xfId="5" applyFont="1" applyFill="1" applyBorder="1" applyAlignment="1">
      <alignment horizontal="center" vertical="center" wrapText="1"/>
    </xf>
    <xf numFmtId="0" fontId="55" fillId="2" borderId="10" xfId="5" applyFont="1" applyFill="1" applyBorder="1" applyAlignment="1">
      <alignment horizontal="center" vertical="center" wrapText="1"/>
    </xf>
    <xf numFmtId="0" fontId="55" fillId="0" borderId="12" xfId="5" applyFont="1" applyBorder="1" applyAlignment="1">
      <alignment horizontal="center" vertical="top"/>
    </xf>
    <xf numFmtId="0" fontId="55" fillId="0" borderId="15" xfId="5" applyFont="1" applyBorder="1" applyAlignment="1">
      <alignment horizontal="left" vertical="center" wrapText="1"/>
    </xf>
    <xf numFmtId="0" fontId="55" fillId="0" borderId="34" xfId="5" applyFont="1" applyBorder="1" applyAlignment="1">
      <alignment horizontal="left" vertical="center" wrapText="1"/>
    </xf>
    <xf numFmtId="0" fontId="55" fillId="0" borderId="35" xfId="5" applyFont="1" applyBorder="1" applyAlignment="1">
      <alignment horizontal="left" vertical="center" wrapText="1"/>
    </xf>
    <xf numFmtId="0" fontId="55" fillId="0" borderId="30" xfId="5" applyFont="1" applyBorder="1" applyAlignment="1">
      <alignment horizontal="left" vertical="center" wrapText="1"/>
    </xf>
    <xf numFmtId="0" fontId="55" fillId="0" borderId="21" xfId="5" applyFont="1" applyBorder="1" applyAlignment="1">
      <alignment horizontal="left" vertical="center" wrapText="1"/>
    </xf>
    <xf numFmtId="0" fontId="55" fillId="0" borderId="19" xfId="5" applyFont="1" applyBorder="1" applyAlignment="1">
      <alignment horizontal="left" vertical="center" wrapText="1"/>
    </xf>
    <xf numFmtId="0" fontId="55" fillId="0" borderId="20" xfId="5" applyFont="1" applyBorder="1" applyAlignment="1">
      <alignment horizontal="left" vertical="center" wrapText="1"/>
    </xf>
    <xf numFmtId="0" fontId="55" fillId="3" borderId="17" xfId="5" applyFont="1" applyFill="1" applyBorder="1" applyAlignment="1">
      <alignment horizontal="left" vertical="center" wrapText="1"/>
    </xf>
    <xf numFmtId="0" fontId="55" fillId="3" borderId="16" xfId="5" applyFont="1" applyFill="1" applyBorder="1" applyAlignment="1">
      <alignment horizontal="left" vertical="center" wrapText="1"/>
    </xf>
    <xf numFmtId="0" fontId="55" fillId="0" borderId="8" xfId="5" applyFont="1" applyBorder="1" applyAlignment="1">
      <alignment horizontal="left" vertical="center" wrapText="1"/>
    </xf>
    <xf numFmtId="0" fontId="55" fillId="0" borderId="10" xfId="5" applyFont="1" applyBorder="1" applyAlignment="1">
      <alignment horizontal="left" vertical="center" wrapText="1"/>
    </xf>
    <xf numFmtId="0" fontId="55" fillId="0" borderId="8" xfId="5" applyFont="1" applyBorder="1" applyAlignment="1">
      <alignment horizontal="left" vertical="center"/>
    </xf>
    <xf numFmtId="0" fontId="55" fillId="0" borderId="9" xfId="5" applyFont="1" applyBorder="1" applyAlignment="1">
      <alignment horizontal="left" vertical="center"/>
    </xf>
    <xf numFmtId="0" fontId="55" fillId="0" borderId="10" xfId="5" applyFont="1" applyBorder="1" applyAlignment="1">
      <alignment horizontal="left" vertical="center"/>
    </xf>
    <xf numFmtId="0" fontId="55" fillId="13" borderId="8" xfId="5" applyFont="1" applyFill="1" applyBorder="1" applyAlignment="1">
      <alignment horizontal="left" vertical="center" wrapText="1"/>
    </xf>
    <xf numFmtId="0" fontId="55" fillId="13" borderId="9" xfId="5" applyFont="1" applyFill="1" applyBorder="1" applyAlignment="1">
      <alignment horizontal="left" vertical="center" wrapText="1"/>
    </xf>
    <xf numFmtId="0" fontId="55" fillId="2" borderId="15" xfId="5" applyFont="1" applyFill="1" applyBorder="1" applyAlignment="1">
      <alignment horizontal="left" vertical="center" wrapText="1"/>
    </xf>
    <xf numFmtId="0" fontId="54" fillId="0" borderId="0" xfId="5" applyFont="1" applyAlignment="1">
      <alignment horizontal="left" vertical="center" wrapText="1"/>
    </xf>
    <xf numFmtId="0" fontId="55" fillId="0" borderId="0" xfId="5" applyFont="1" applyAlignment="1">
      <alignment horizontal="left" vertical="center"/>
    </xf>
    <xf numFmtId="0" fontId="55" fillId="6" borderId="8" xfId="5" applyFont="1" applyFill="1" applyBorder="1" applyAlignment="1">
      <alignment horizontal="left" vertical="center"/>
    </xf>
    <xf numFmtId="0" fontId="55" fillId="6" borderId="9" xfId="5" applyFont="1" applyFill="1" applyBorder="1" applyAlignment="1">
      <alignment horizontal="left" vertical="center"/>
    </xf>
    <xf numFmtId="0" fontId="55" fillId="6" borderId="10" xfId="5" applyFont="1" applyFill="1" applyBorder="1" applyAlignment="1">
      <alignment horizontal="left" vertical="center"/>
    </xf>
    <xf numFmtId="0" fontId="55" fillId="14" borderId="8" xfId="5" applyFont="1" applyFill="1" applyBorder="1" applyAlignment="1">
      <alignment horizontal="left" vertical="center" wrapText="1"/>
    </xf>
    <xf numFmtId="0" fontId="55" fillId="14" borderId="9" xfId="5" applyFont="1" applyFill="1" applyBorder="1" applyAlignment="1">
      <alignment horizontal="left" vertical="center" wrapText="1"/>
    </xf>
    <xf numFmtId="0" fontId="55" fillId="12" borderId="8" xfId="5" applyFont="1" applyFill="1" applyBorder="1" applyAlignment="1">
      <alignment horizontal="left" vertical="center" wrapText="1"/>
    </xf>
    <xf numFmtId="0" fontId="55" fillId="12" borderId="10" xfId="5" applyFont="1" applyFill="1" applyBorder="1" applyAlignment="1">
      <alignment horizontal="left" vertical="center" wrapText="1"/>
    </xf>
    <xf numFmtId="0" fontId="55" fillId="0" borderId="12" xfId="5" applyFont="1" applyBorder="1" applyAlignment="1">
      <alignment horizontal="center" vertical="center"/>
    </xf>
    <xf numFmtId="0" fontId="55" fillId="13" borderId="16" xfId="5" applyFont="1" applyFill="1" applyBorder="1" applyAlignment="1">
      <alignment horizontal="center" vertical="center" wrapText="1"/>
    </xf>
    <xf numFmtId="0" fontId="55" fillId="13" borderId="13" xfId="5" applyFont="1" applyFill="1" applyBorder="1" applyAlignment="1">
      <alignment horizontal="center" vertical="center" wrapText="1"/>
    </xf>
    <xf numFmtId="0" fontId="55" fillId="13" borderId="17" xfId="5" applyFont="1" applyFill="1" applyBorder="1" applyAlignment="1">
      <alignment horizontal="center" vertical="center" wrapText="1"/>
    </xf>
    <xf numFmtId="0" fontId="55" fillId="13" borderId="11" xfId="5" applyFont="1" applyFill="1" applyBorder="1" applyAlignment="1">
      <alignment horizontal="center" vertical="center" wrapText="1"/>
    </xf>
    <xf numFmtId="0" fontId="55" fillId="13" borderId="0" xfId="5" applyFont="1" applyFill="1" applyAlignment="1">
      <alignment horizontal="center" vertical="center" wrapText="1"/>
    </xf>
    <xf numFmtId="0" fontId="55" fillId="13" borderId="25" xfId="5" applyFont="1" applyFill="1" applyBorder="1" applyAlignment="1">
      <alignment horizontal="center" vertical="center" wrapText="1"/>
    </xf>
    <xf numFmtId="0" fontId="55" fillId="13" borderId="23" xfId="5" applyFont="1" applyFill="1" applyBorder="1" applyAlignment="1">
      <alignment horizontal="center" vertical="center" wrapText="1"/>
    </xf>
    <xf numFmtId="0" fontId="55" fillId="13" borderId="12" xfId="5" applyFont="1" applyFill="1" applyBorder="1" applyAlignment="1">
      <alignment horizontal="center" vertical="center" wrapText="1"/>
    </xf>
    <xf numFmtId="0" fontId="55" fillId="13" borderId="24" xfId="5" applyFont="1" applyFill="1" applyBorder="1" applyAlignment="1">
      <alignment horizontal="center" vertical="center" wrapText="1"/>
    </xf>
    <xf numFmtId="0" fontId="57" fillId="11" borderId="22" xfId="5" applyFont="1" applyFill="1" applyBorder="1" applyAlignment="1" applyProtection="1">
      <alignment horizontal="left" vertical="top" wrapText="1"/>
      <protection locked="0"/>
    </xf>
    <xf numFmtId="0" fontId="57" fillId="11" borderId="42" xfId="5" applyFont="1" applyFill="1" applyBorder="1" applyAlignment="1" applyProtection="1">
      <alignment horizontal="left" vertical="top" wrapText="1"/>
      <protection locked="0"/>
    </xf>
    <xf numFmtId="0" fontId="57" fillId="11" borderId="18" xfId="5" applyFont="1" applyFill="1" applyBorder="1" applyAlignment="1" applyProtection="1">
      <alignment horizontal="left" vertical="top" wrapText="1"/>
      <protection locked="0"/>
    </xf>
    <xf numFmtId="0" fontId="55" fillId="14" borderId="16" xfId="5" applyFont="1" applyFill="1" applyBorder="1" applyAlignment="1">
      <alignment horizontal="center" vertical="center" wrapText="1"/>
    </xf>
    <xf numFmtId="0" fontId="55" fillId="14" borderId="13" xfId="5" applyFont="1" applyFill="1" applyBorder="1" applyAlignment="1">
      <alignment horizontal="center" vertical="center" wrapText="1"/>
    </xf>
    <xf numFmtId="0" fontId="55" fillId="14" borderId="17" xfId="5" applyFont="1" applyFill="1" applyBorder="1" applyAlignment="1">
      <alignment horizontal="center" vertical="center" wrapText="1"/>
    </xf>
    <xf numFmtId="0" fontId="55" fillId="14" borderId="11" xfId="5" applyFont="1" applyFill="1" applyBorder="1" applyAlignment="1">
      <alignment horizontal="center" vertical="center" wrapText="1"/>
    </xf>
    <xf numFmtId="0" fontId="55" fillId="14" borderId="0" xfId="5" applyFont="1" applyFill="1" applyAlignment="1">
      <alignment horizontal="center" vertical="center" wrapText="1"/>
    </xf>
    <xf numFmtId="0" fontId="55" fillId="14" borderId="25" xfId="5" applyFont="1" applyFill="1" applyBorder="1" applyAlignment="1">
      <alignment horizontal="center" vertical="center" wrapText="1"/>
    </xf>
    <xf numFmtId="0" fontId="55" fillId="14" borderId="23" xfId="5" applyFont="1" applyFill="1" applyBorder="1" applyAlignment="1">
      <alignment horizontal="center" vertical="center" wrapText="1"/>
    </xf>
    <xf numFmtId="0" fontId="55" fillId="14" borderId="12" xfId="5" applyFont="1" applyFill="1" applyBorder="1" applyAlignment="1">
      <alignment horizontal="center" vertical="center" wrapText="1"/>
    </xf>
    <xf numFmtId="0" fontId="55" fillId="14" borderId="24" xfId="5" applyFont="1" applyFill="1" applyBorder="1" applyAlignment="1">
      <alignment horizontal="center" vertical="center" wrapText="1"/>
    </xf>
    <xf numFmtId="0" fontId="55" fillId="0" borderId="8" xfId="5" applyFont="1" applyBorder="1" applyAlignment="1">
      <alignment horizontal="center" vertical="center" wrapText="1"/>
    </xf>
    <xf numFmtId="0" fontId="55" fillId="0" borderId="9" xfId="5" applyFont="1" applyBorder="1" applyAlignment="1">
      <alignment horizontal="center" vertical="center" wrapText="1"/>
    </xf>
    <xf numFmtId="0" fontId="55" fillId="0" borderId="10" xfId="5" applyFont="1" applyBorder="1" applyAlignment="1">
      <alignment horizontal="center" vertical="center" wrapText="1"/>
    </xf>
    <xf numFmtId="0" fontId="55" fillId="2" borderId="8" xfId="5" applyFont="1" applyFill="1" applyBorder="1" applyAlignment="1">
      <alignment horizontal="left" vertical="center" wrapText="1"/>
    </xf>
    <xf numFmtId="0" fontId="55" fillId="2" borderId="9" xfId="5" applyFont="1" applyFill="1" applyBorder="1" applyAlignment="1">
      <alignment horizontal="left" vertical="center" wrapText="1"/>
    </xf>
    <xf numFmtId="0" fontId="55" fillId="2" borderId="10" xfId="5" applyFont="1" applyFill="1" applyBorder="1" applyAlignment="1">
      <alignment horizontal="left" vertical="center" wrapText="1"/>
    </xf>
    <xf numFmtId="0" fontId="55" fillId="17" borderId="8" xfId="5" applyFont="1" applyFill="1" applyBorder="1" applyAlignment="1">
      <alignment horizontal="left" vertical="center" wrapText="1"/>
    </xf>
    <xf numFmtId="0" fontId="55" fillId="17" borderId="10" xfId="5" applyFont="1" applyFill="1" applyBorder="1" applyAlignment="1">
      <alignment horizontal="left" vertical="center" wrapText="1"/>
    </xf>
    <xf numFmtId="0" fontId="55" fillId="6" borderId="15" xfId="5" applyFont="1" applyFill="1" applyBorder="1" applyAlignment="1">
      <alignment horizontal="left" vertical="center"/>
    </xf>
    <xf numFmtId="0" fontId="54" fillId="2" borderId="8" xfId="5" applyFont="1" applyFill="1" applyBorder="1" applyAlignment="1">
      <alignment horizontal="center" vertical="center" wrapText="1"/>
    </xf>
    <xf numFmtId="0" fontId="54" fillId="2" borderId="9" xfId="5" applyFont="1" applyFill="1" applyBorder="1" applyAlignment="1">
      <alignment horizontal="center" vertical="center" wrapText="1"/>
    </xf>
    <xf numFmtId="0" fontId="54" fillId="2" borderId="10" xfId="5" applyFont="1" applyFill="1" applyBorder="1" applyAlignment="1">
      <alignment horizontal="center" vertical="center" wrapText="1"/>
    </xf>
    <xf numFmtId="0" fontId="57" fillId="11" borderId="16" xfId="0" applyFont="1" applyFill="1" applyBorder="1" applyAlignment="1" applyProtection="1">
      <alignment horizontal="left" vertical="top"/>
      <protection locked="0"/>
    </xf>
    <xf numFmtId="0" fontId="57" fillId="11" borderId="13" xfId="0" applyFont="1" applyFill="1" applyBorder="1" applyAlignment="1" applyProtection="1">
      <alignment horizontal="left" vertical="top"/>
      <protection locked="0"/>
    </xf>
    <xf numFmtId="0" fontId="57" fillId="11" borderId="17" xfId="0" applyFont="1" applyFill="1" applyBorder="1" applyAlignment="1" applyProtection="1">
      <alignment horizontal="left" vertical="top"/>
      <protection locked="0"/>
    </xf>
    <xf numFmtId="0" fontId="57" fillId="11" borderId="23" xfId="0" applyFont="1" applyFill="1" applyBorder="1" applyAlignment="1" applyProtection="1">
      <alignment horizontal="left" vertical="top"/>
      <protection locked="0"/>
    </xf>
    <xf numFmtId="0" fontId="57" fillId="11" borderId="12" xfId="0" applyFont="1" applyFill="1" applyBorder="1" applyAlignment="1" applyProtection="1">
      <alignment horizontal="left" vertical="top"/>
      <protection locked="0"/>
    </xf>
    <xf numFmtId="0" fontId="57" fillId="11" borderId="24" xfId="0" applyFont="1" applyFill="1" applyBorder="1" applyAlignment="1" applyProtection="1">
      <alignment horizontal="left" vertical="top"/>
      <protection locked="0"/>
    </xf>
    <xf numFmtId="0" fontId="55" fillId="2" borderId="8" xfId="5" applyFont="1" applyFill="1" applyBorder="1" applyAlignment="1">
      <alignment horizontal="left" vertical="center"/>
    </xf>
    <xf numFmtId="0" fontId="55" fillId="2" borderId="10" xfId="5" applyFont="1" applyFill="1" applyBorder="1" applyAlignment="1">
      <alignment horizontal="left" vertical="center"/>
    </xf>
    <xf numFmtId="0" fontId="54" fillId="0" borderId="8" xfId="5" applyFont="1" applyBorder="1" applyAlignment="1">
      <alignment horizontal="left" vertical="center" wrapText="1"/>
    </xf>
    <xf numFmtId="0" fontId="54" fillId="0" borderId="10" xfId="5" applyFont="1" applyBorder="1" applyAlignment="1">
      <alignment horizontal="left" vertical="center" wrapText="1"/>
    </xf>
    <xf numFmtId="0" fontId="55" fillId="0" borderId="21" xfId="5" applyFont="1" applyBorder="1" applyAlignment="1">
      <alignment vertical="center" wrapText="1"/>
    </xf>
    <xf numFmtId="0" fontId="55" fillId="0" borderId="20" xfId="5" applyFont="1" applyBorder="1" applyAlignment="1">
      <alignment vertical="center" wrapText="1"/>
    </xf>
    <xf numFmtId="0" fontId="54" fillId="0" borderId="21" xfId="5" applyFont="1" applyBorder="1" applyAlignment="1">
      <alignment vertical="center" wrapText="1"/>
    </xf>
    <xf numFmtId="0" fontId="54" fillId="0" borderId="20" xfId="5" applyFont="1" applyBorder="1" applyAlignment="1">
      <alignment vertical="center" wrapText="1"/>
    </xf>
    <xf numFmtId="0" fontId="54" fillId="0" borderId="8" xfId="5" applyFont="1" applyBorder="1" applyAlignment="1">
      <alignment vertical="center" wrapText="1"/>
    </xf>
    <xf numFmtId="0" fontId="54" fillId="0" borderId="10" xfId="5" applyFont="1" applyBorder="1" applyAlignment="1">
      <alignment vertical="center" wrapText="1"/>
    </xf>
    <xf numFmtId="0" fontId="55" fillId="13" borderId="8" xfId="5" applyFont="1" applyFill="1" applyBorder="1" applyAlignment="1">
      <alignment horizontal="left" vertical="center"/>
    </xf>
    <xf numFmtId="0" fontId="55" fillId="13" borderId="10" xfId="5" applyFont="1" applyFill="1" applyBorder="1" applyAlignment="1">
      <alignment horizontal="left" vertical="center"/>
    </xf>
    <xf numFmtId="0" fontId="23" fillId="2" borderId="0" xfId="0" applyFont="1" applyFill="1" applyAlignment="1">
      <alignment horizontal="left" vertical="center"/>
    </xf>
  </cellXfs>
  <cellStyles count="15">
    <cellStyle name="Hipervínculo" xfId="13" builtinId="8"/>
    <cellStyle name="Normal" xfId="0" builtinId="0"/>
    <cellStyle name="Normal 2" xfId="1" xr:uid="{00000000-0005-0000-0000-000002000000}"/>
    <cellStyle name="Normal 2 2" xfId="6" xr:uid="{F6AF217A-1206-42D1-B830-C8B45ABEDC49}"/>
    <cellStyle name="Normal 3" xfId="2" xr:uid="{00000000-0005-0000-0000-000003000000}"/>
    <cellStyle name="Normal 3 2" xfId="8" xr:uid="{9F81173D-7E81-41C2-AED1-6BE6F29819B9}"/>
    <cellStyle name="Normal 4" xfId="3" xr:uid="{86188839-8636-4235-90B9-B17A03425990}"/>
    <cellStyle name="Normal 4 2" xfId="9" xr:uid="{6DB29156-44E6-4435-828E-9719B6C151E6}"/>
    <cellStyle name="Normal 5" xfId="5" xr:uid="{6FF3504C-3D62-4C9B-A03E-4B0B01258F8B}"/>
    <cellStyle name="Normal 5 2" xfId="10" xr:uid="{2D0ED184-17B0-44A1-852B-904948105F3E}"/>
    <cellStyle name="Normal 5 3" xfId="14" xr:uid="{E7BB0BD8-82BB-4F18-81C0-42F422C53425}"/>
    <cellStyle name="Normal 6" xfId="12" xr:uid="{6173A126-4F31-4FEA-A7D1-2FE3C5A4521D}"/>
    <cellStyle name="Percent 2" xfId="7" xr:uid="{B7AD9F7F-01C0-4DD1-94D3-6618B139E650}"/>
    <cellStyle name="Percent 2 2" xfId="11" xr:uid="{D4F4FD8C-D9DE-4E17-9DFE-3EBE0F9D83A8}"/>
    <cellStyle name="Porcentaje" xfId="4" builtinId="5"/>
  </cellStyles>
  <dxfs count="1086">
    <dxf>
      <font>
        <color rgb="FFFF0000"/>
      </font>
      <fill>
        <patternFill>
          <bgColor theme="9" tint="0.39994506668294322"/>
        </patternFill>
      </fill>
    </dxf>
    <dxf>
      <fill>
        <patternFill>
          <bgColor theme="4"/>
        </patternFill>
      </fill>
    </dxf>
    <dxf>
      <fill>
        <patternFill>
          <bgColor rgb="FFFFC000"/>
        </patternFill>
      </fill>
    </dxf>
    <dxf>
      <fill>
        <patternFill>
          <bgColor rgb="FF92D050"/>
        </patternFill>
      </fill>
    </dxf>
    <dxf>
      <fill>
        <patternFill>
          <bgColor rgb="FFFFFF00"/>
        </patternFill>
      </fill>
    </dxf>
    <dxf>
      <font>
        <color rgb="FFFF0000"/>
      </font>
      <fill>
        <patternFill>
          <bgColor theme="9" tint="0.39994506668294322"/>
        </patternFill>
      </fill>
    </dxf>
    <dxf>
      <fill>
        <patternFill>
          <bgColor rgb="FF92D050"/>
        </patternFill>
      </fill>
    </dxf>
    <dxf>
      <fill>
        <patternFill>
          <bgColor theme="4"/>
        </patternFill>
      </fill>
    </dxf>
    <dxf>
      <fill>
        <patternFill>
          <bgColor rgb="FFFFC000"/>
        </patternFill>
      </fill>
    </dxf>
    <dxf>
      <fill>
        <patternFill>
          <bgColor rgb="FFFFFF00"/>
        </patternFill>
      </fill>
    </dxf>
    <dxf>
      <font>
        <color rgb="FFFF0000"/>
      </font>
      <fill>
        <patternFill>
          <bgColor theme="9" tint="0.39994506668294322"/>
        </patternFill>
      </fill>
    </dxf>
    <dxf>
      <fill>
        <patternFill>
          <bgColor rgb="FFFFFF00"/>
        </patternFill>
      </fill>
    </dxf>
    <dxf>
      <fill>
        <patternFill>
          <bgColor rgb="FF92D050"/>
        </patternFill>
      </fill>
    </dxf>
    <dxf>
      <fill>
        <patternFill>
          <bgColor rgb="FFFFC000"/>
        </patternFill>
      </fill>
    </dxf>
    <dxf>
      <fill>
        <patternFill>
          <bgColor theme="4"/>
        </patternFill>
      </fill>
    </dxf>
    <dxf>
      <font>
        <color rgb="FFFF0000"/>
      </font>
      <fill>
        <patternFill>
          <bgColor theme="9" tint="0.39994506668294322"/>
        </patternFill>
      </fill>
    </dxf>
    <dxf>
      <fill>
        <patternFill>
          <bgColor rgb="FFFFFF00"/>
        </patternFill>
      </fill>
    </dxf>
    <dxf>
      <fill>
        <patternFill>
          <bgColor theme="4"/>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theme="4"/>
        </patternFill>
      </fill>
    </dxf>
    <dxf>
      <fill>
        <patternFill>
          <bgColor rgb="FFFFC000"/>
        </patternFill>
      </fill>
    </dxf>
    <dxf>
      <fill>
        <patternFill>
          <bgColor rgb="FFFFFF00"/>
        </patternFill>
      </fill>
    </dxf>
    <dxf>
      <fill>
        <patternFill>
          <bgColor theme="4"/>
        </patternFill>
      </fill>
    </dxf>
    <dxf>
      <fill>
        <patternFill>
          <bgColor rgb="FFFFC000"/>
        </patternFill>
      </fill>
    </dxf>
    <dxf>
      <fill>
        <patternFill>
          <bgColor rgb="FF92D05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C000"/>
        </patternFill>
      </fill>
    </dxf>
    <dxf>
      <fill>
        <patternFill>
          <bgColor rgb="FFFFFF00"/>
        </patternFill>
      </fill>
    </dxf>
    <dxf>
      <fill>
        <patternFill>
          <bgColor rgb="FF92D050"/>
        </patternFill>
      </fill>
    </dxf>
    <dxf>
      <fill>
        <patternFill>
          <bgColor theme="4"/>
        </patternFill>
      </fill>
    </dxf>
    <dxf>
      <fill>
        <patternFill>
          <bgColor rgb="FFFFFF00"/>
        </patternFill>
      </fill>
    </dxf>
    <dxf>
      <fill>
        <patternFill>
          <bgColor theme="4"/>
        </patternFill>
      </fill>
    </dxf>
    <dxf>
      <fill>
        <patternFill>
          <bgColor rgb="FFFFC000"/>
        </patternFill>
      </fill>
    </dxf>
    <dxf>
      <fill>
        <patternFill>
          <bgColor rgb="FF92D05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fgColor theme="0"/>
          <bgColor theme="0"/>
        </patternFill>
      </fill>
      <border>
        <left/>
        <right/>
        <top/>
        <bottom/>
        <vertical/>
        <horizontal/>
      </border>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style="thin">
          <color auto="1"/>
        </left>
        <right style="thin">
          <color auto="1"/>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patternType="solid">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ill>
        <patternFill>
          <bgColor theme="0"/>
        </patternFill>
      </fill>
    </dxf>
    <dxf>
      <font>
        <color theme="0"/>
      </font>
      <fill>
        <patternFill>
          <fgColor theme="0"/>
          <bgColor theme="0"/>
        </patternFill>
      </fill>
      <border>
        <left style="thin">
          <color auto="1"/>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rgb="FFCCECFF"/>
        </patternFill>
      </fill>
    </dxf>
    <dxf>
      <fill>
        <patternFill>
          <bgColor rgb="FFFFCC66"/>
        </patternFill>
      </fill>
    </dxf>
    <dxf>
      <fill>
        <patternFill>
          <bgColor rgb="FFCCECFF"/>
        </patternFill>
      </fill>
    </dxf>
    <dxf>
      <fill>
        <patternFill>
          <bgColor rgb="FFFFCC66"/>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fgColor theme="0"/>
          <bgColor theme="0"/>
        </patternFill>
      </fill>
      <border>
        <left/>
        <right/>
        <top/>
        <bottom/>
        <vertical/>
        <horizontal/>
      </border>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style="thin">
          <color auto="1"/>
        </left>
        <right style="thin">
          <color auto="1"/>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patternType="solid">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rgb="FFFFCC66"/>
        </patternFill>
      </fill>
    </dxf>
    <dxf>
      <fill>
        <patternFill>
          <bgColor rgb="FFCCECFF"/>
        </patternFill>
      </fill>
    </dxf>
    <dxf>
      <fill>
        <patternFill>
          <bgColor rgb="FFCCECFF"/>
        </patternFill>
      </fill>
    </dxf>
    <dxf>
      <fill>
        <patternFill>
          <bgColor rgb="FFFFCC66"/>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fgColor theme="0"/>
          <bgColor theme="0"/>
        </patternFill>
      </fill>
      <border>
        <left/>
        <right/>
        <top/>
        <bottom/>
        <vertical/>
        <horizontal/>
      </border>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right/>
        <top/>
        <bottom/>
        <vertical/>
        <horizontal/>
      </border>
    </dxf>
    <dxf>
      <font>
        <strike val="0"/>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style="thin">
          <color auto="1"/>
        </left>
        <right style="thin">
          <color auto="1"/>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patternType="solid">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rgb="FFCCECFF"/>
        </patternFill>
      </fill>
    </dxf>
    <dxf>
      <fill>
        <patternFill>
          <bgColor rgb="FFFFCC66"/>
        </patternFill>
      </fill>
    </dxf>
    <dxf>
      <fill>
        <patternFill>
          <bgColor rgb="FFCCECFF"/>
        </patternFill>
      </fill>
    </dxf>
    <dxf>
      <fill>
        <patternFill>
          <bgColor rgb="FFFFCC66"/>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fgColor theme="0"/>
          <bgColor theme="0"/>
        </patternFill>
      </fill>
      <border>
        <left/>
        <right/>
        <top/>
        <bottom/>
        <vertical/>
        <horizontal/>
      </border>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style="thin">
          <color auto="1"/>
        </left>
        <right style="thin">
          <color auto="1"/>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patternType="solid">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rgb="FFFFCC66"/>
        </patternFill>
      </fill>
    </dxf>
    <dxf>
      <fill>
        <patternFill>
          <bgColor rgb="FFCCECFF"/>
        </patternFill>
      </fill>
    </dxf>
    <dxf>
      <fill>
        <patternFill>
          <bgColor rgb="FFCCECFF"/>
        </patternFill>
      </fill>
    </dxf>
    <dxf>
      <fill>
        <patternFill>
          <bgColor rgb="FFFFCC66"/>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bgColor theme="9" tint="0.39994506668294322"/>
        </patternFill>
      </fill>
    </dxf>
    <dxf>
      <fill>
        <patternFill>
          <bgColor theme="4"/>
        </patternFill>
      </fill>
    </dxf>
    <dxf>
      <fill>
        <patternFill>
          <bgColor rgb="FFFFC000"/>
        </patternFill>
      </fill>
    </dxf>
    <dxf>
      <fill>
        <patternFill>
          <bgColor rgb="FF92D050"/>
        </patternFill>
      </fill>
    </dxf>
    <dxf>
      <fill>
        <patternFill>
          <bgColor rgb="FFFFFF00"/>
        </patternFill>
      </fill>
    </dxf>
    <dxf>
      <font>
        <color rgb="FFFF0000"/>
      </font>
      <fill>
        <patternFill>
          <bgColor theme="9" tint="0.39994506668294322"/>
        </patternFill>
      </fill>
    </dxf>
    <dxf>
      <fill>
        <patternFill>
          <bgColor rgb="FF92D050"/>
        </patternFill>
      </fill>
    </dxf>
    <dxf>
      <fill>
        <patternFill>
          <bgColor theme="4"/>
        </patternFill>
      </fill>
    </dxf>
    <dxf>
      <fill>
        <patternFill>
          <bgColor rgb="FFFFC000"/>
        </patternFill>
      </fill>
    </dxf>
    <dxf>
      <fill>
        <patternFill>
          <bgColor rgb="FFFFFF00"/>
        </patternFill>
      </fill>
    </dxf>
    <dxf>
      <font>
        <color rgb="FFFF0000"/>
      </font>
      <fill>
        <patternFill>
          <bgColor theme="9" tint="0.39994506668294322"/>
        </patternFill>
      </fill>
    </dxf>
    <dxf>
      <fill>
        <patternFill>
          <bgColor rgb="FFFFFF00"/>
        </patternFill>
      </fill>
    </dxf>
    <dxf>
      <fill>
        <patternFill>
          <bgColor rgb="FF92D050"/>
        </patternFill>
      </fill>
    </dxf>
    <dxf>
      <fill>
        <patternFill>
          <bgColor rgb="FFFFC000"/>
        </patternFill>
      </fill>
    </dxf>
    <dxf>
      <fill>
        <patternFill>
          <bgColor theme="4"/>
        </patternFill>
      </fill>
    </dxf>
    <dxf>
      <font>
        <color rgb="FFFF0000"/>
      </font>
      <fill>
        <patternFill>
          <bgColor theme="9" tint="0.39994506668294322"/>
        </patternFill>
      </fill>
    </dxf>
    <dxf>
      <fill>
        <patternFill>
          <bgColor rgb="FFFFFF00"/>
        </patternFill>
      </fill>
    </dxf>
    <dxf>
      <fill>
        <patternFill>
          <bgColor theme="4"/>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theme="4"/>
        </patternFill>
      </fill>
    </dxf>
    <dxf>
      <fill>
        <patternFill>
          <bgColor rgb="FFFFC000"/>
        </patternFill>
      </fill>
    </dxf>
    <dxf>
      <fill>
        <patternFill>
          <bgColor rgb="FFFFFF00"/>
        </patternFill>
      </fill>
    </dxf>
    <dxf>
      <fill>
        <patternFill>
          <bgColor theme="4"/>
        </patternFill>
      </fill>
    </dxf>
    <dxf>
      <fill>
        <patternFill>
          <bgColor rgb="FFFFC000"/>
        </patternFill>
      </fill>
    </dxf>
    <dxf>
      <fill>
        <patternFill>
          <bgColor rgb="FF92D05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C000"/>
        </patternFill>
      </fill>
    </dxf>
    <dxf>
      <fill>
        <patternFill>
          <bgColor rgb="FFFFFF00"/>
        </patternFill>
      </fill>
    </dxf>
    <dxf>
      <fill>
        <patternFill>
          <bgColor rgb="FF92D050"/>
        </patternFill>
      </fill>
    </dxf>
    <dxf>
      <fill>
        <patternFill>
          <bgColor theme="4"/>
        </patternFill>
      </fill>
    </dxf>
    <dxf>
      <fill>
        <patternFill>
          <bgColor rgb="FFFFFF00"/>
        </patternFill>
      </fill>
    </dxf>
    <dxf>
      <fill>
        <patternFill>
          <bgColor theme="4"/>
        </patternFill>
      </fill>
    </dxf>
    <dxf>
      <fill>
        <patternFill>
          <bgColor rgb="FFFFC000"/>
        </patternFill>
      </fill>
    </dxf>
    <dxf>
      <fill>
        <patternFill>
          <bgColor rgb="FF92D050"/>
        </patternFill>
      </fill>
    </dxf>
    <dxf>
      <font>
        <color rgb="FFFF0000"/>
      </font>
      <fill>
        <patternFill>
          <bgColor theme="9" tint="0.39994506668294322"/>
        </patternFill>
      </fill>
    </dxf>
    <dxf>
      <fill>
        <patternFill>
          <bgColor theme="4"/>
        </patternFill>
      </fill>
    </dxf>
    <dxf>
      <fill>
        <patternFill>
          <bgColor rgb="FFFFC000"/>
        </patternFill>
      </fill>
    </dxf>
    <dxf>
      <fill>
        <patternFill>
          <bgColor rgb="FF92D050"/>
        </patternFill>
      </fill>
    </dxf>
    <dxf>
      <fill>
        <patternFill>
          <bgColor rgb="FFFFFF00"/>
        </patternFill>
      </fill>
    </dxf>
    <dxf>
      <font>
        <color rgb="FFFF0000"/>
      </font>
      <fill>
        <patternFill>
          <bgColor theme="9" tint="0.39994506668294322"/>
        </patternFill>
      </fill>
    </dxf>
    <dxf>
      <fill>
        <patternFill>
          <bgColor rgb="FF92D050"/>
        </patternFill>
      </fill>
    </dxf>
    <dxf>
      <fill>
        <patternFill>
          <bgColor theme="4"/>
        </patternFill>
      </fill>
    </dxf>
    <dxf>
      <fill>
        <patternFill>
          <bgColor rgb="FFFFC000"/>
        </patternFill>
      </fill>
    </dxf>
    <dxf>
      <fill>
        <patternFill>
          <bgColor rgb="FFFFFF00"/>
        </patternFill>
      </fill>
    </dxf>
    <dxf>
      <font>
        <color rgb="FFFF0000"/>
      </font>
      <fill>
        <patternFill>
          <bgColor theme="9" tint="0.39994506668294322"/>
        </patternFill>
      </fill>
    </dxf>
    <dxf>
      <fill>
        <patternFill>
          <bgColor rgb="FFFFFF00"/>
        </patternFill>
      </fill>
    </dxf>
    <dxf>
      <fill>
        <patternFill>
          <bgColor rgb="FF92D050"/>
        </patternFill>
      </fill>
    </dxf>
    <dxf>
      <fill>
        <patternFill>
          <bgColor rgb="FFFFC000"/>
        </patternFill>
      </fill>
    </dxf>
    <dxf>
      <fill>
        <patternFill>
          <bgColor theme="4"/>
        </patternFill>
      </fill>
    </dxf>
    <dxf>
      <font>
        <color rgb="FFFF0000"/>
      </font>
      <fill>
        <patternFill>
          <bgColor theme="9" tint="0.39994506668294322"/>
        </patternFill>
      </fill>
    </dxf>
    <dxf>
      <fill>
        <patternFill>
          <bgColor rgb="FFFFFF00"/>
        </patternFill>
      </fill>
    </dxf>
    <dxf>
      <fill>
        <patternFill>
          <bgColor theme="4"/>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theme="4"/>
        </patternFill>
      </fill>
    </dxf>
    <dxf>
      <fill>
        <patternFill>
          <bgColor rgb="FFFFC000"/>
        </patternFill>
      </fill>
    </dxf>
    <dxf>
      <fill>
        <patternFill>
          <bgColor rgb="FFFFFF00"/>
        </patternFill>
      </fill>
    </dxf>
    <dxf>
      <fill>
        <patternFill>
          <bgColor theme="4"/>
        </patternFill>
      </fill>
    </dxf>
    <dxf>
      <fill>
        <patternFill>
          <bgColor rgb="FFFFC000"/>
        </patternFill>
      </fill>
    </dxf>
    <dxf>
      <fill>
        <patternFill>
          <bgColor rgb="FF92D05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C000"/>
        </patternFill>
      </fill>
    </dxf>
    <dxf>
      <fill>
        <patternFill>
          <bgColor rgb="FFFFFF00"/>
        </patternFill>
      </fill>
    </dxf>
    <dxf>
      <fill>
        <patternFill>
          <bgColor rgb="FF92D050"/>
        </patternFill>
      </fill>
    </dxf>
    <dxf>
      <fill>
        <patternFill>
          <bgColor theme="4"/>
        </patternFill>
      </fill>
    </dxf>
    <dxf>
      <fill>
        <patternFill>
          <bgColor rgb="FFFFFF00"/>
        </patternFill>
      </fill>
    </dxf>
    <dxf>
      <fill>
        <patternFill>
          <bgColor theme="4"/>
        </patternFill>
      </fill>
    </dxf>
    <dxf>
      <fill>
        <patternFill>
          <bgColor rgb="FFFFC000"/>
        </patternFill>
      </fill>
    </dxf>
    <dxf>
      <fill>
        <patternFill>
          <bgColor rgb="FF92D050"/>
        </patternFill>
      </fill>
    </dxf>
    <dxf>
      <font>
        <color rgb="FFFF0000"/>
      </font>
      <fill>
        <patternFill>
          <bgColor theme="9" tint="0.39994506668294322"/>
        </patternFill>
      </fill>
    </dxf>
    <dxf>
      <fill>
        <patternFill>
          <bgColor theme="4"/>
        </patternFill>
      </fill>
    </dxf>
    <dxf>
      <fill>
        <patternFill>
          <bgColor rgb="FFFFC000"/>
        </patternFill>
      </fill>
    </dxf>
    <dxf>
      <fill>
        <patternFill>
          <bgColor rgb="FF92D050"/>
        </patternFill>
      </fill>
    </dxf>
    <dxf>
      <fill>
        <patternFill>
          <bgColor rgb="FFFFFF00"/>
        </patternFill>
      </fill>
    </dxf>
    <dxf>
      <font>
        <color rgb="FFFF0000"/>
      </font>
      <fill>
        <patternFill>
          <bgColor theme="9" tint="0.39994506668294322"/>
        </patternFill>
      </fill>
    </dxf>
    <dxf>
      <fill>
        <patternFill>
          <bgColor rgb="FF92D050"/>
        </patternFill>
      </fill>
    </dxf>
    <dxf>
      <fill>
        <patternFill>
          <bgColor theme="4"/>
        </patternFill>
      </fill>
    </dxf>
    <dxf>
      <fill>
        <patternFill>
          <bgColor rgb="FFFFC000"/>
        </patternFill>
      </fill>
    </dxf>
    <dxf>
      <fill>
        <patternFill>
          <bgColor rgb="FFFFFF00"/>
        </patternFill>
      </fill>
    </dxf>
    <dxf>
      <font>
        <color rgb="FFFF0000"/>
      </font>
      <fill>
        <patternFill>
          <bgColor theme="9" tint="0.39994506668294322"/>
        </patternFill>
      </fill>
    </dxf>
    <dxf>
      <fill>
        <patternFill>
          <bgColor rgb="FFFFFF00"/>
        </patternFill>
      </fill>
    </dxf>
    <dxf>
      <fill>
        <patternFill>
          <bgColor rgb="FF92D050"/>
        </patternFill>
      </fill>
    </dxf>
    <dxf>
      <fill>
        <patternFill>
          <bgColor rgb="FFFFC000"/>
        </patternFill>
      </fill>
    </dxf>
    <dxf>
      <fill>
        <patternFill>
          <bgColor theme="4"/>
        </patternFill>
      </fill>
    </dxf>
    <dxf>
      <font>
        <color rgb="FFFF0000"/>
      </font>
      <fill>
        <patternFill>
          <bgColor theme="9" tint="0.39994506668294322"/>
        </patternFill>
      </fill>
    </dxf>
    <dxf>
      <fill>
        <patternFill>
          <bgColor rgb="FFFFFF00"/>
        </patternFill>
      </fill>
    </dxf>
    <dxf>
      <fill>
        <patternFill>
          <bgColor theme="4"/>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theme="4"/>
        </patternFill>
      </fill>
    </dxf>
    <dxf>
      <fill>
        <patternFill>
          <bgColor rgb="FFFFC000"/>
        </patternFill>
      </fill>
    </dxf>
    <dxf>
      <fill>
        <patternFill>
          <bgColor rgb="FFFFFF00"/>
        </patternFill>
      </fill>
    </dxf>
    <dxf>
      <fill>
        <patternFill>
          <bgColor theme="4"/>
        </patternFill>
      </fill>
    </dxf>
    <dxf>
      <fill>
        <patternFill>
          <bgColor rgb="FFFFC000"/>
        </patternFill>
      </fill>
    </dxf>
    <dxf>
      <fill>
        <patternFill>
          <bgColor rgb="FF92D05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FF00"/>
        </patternFill>
      </fill>
    </dxf>
    <dxf>
      <fill>
        <patternFill>
          <bgColor rgb="FF92D050"/>
        </patternFill>
      </fill>
    </dxf>
    <dxf>
      <fill>
        <patternFill>
          <bgColor rgb="FFFFC000"/>
        </patternFill>
      </fill>
    </dxf>
    <dxf>
      <fill>
        <patternFill>
          <bgColor theme="4"/>
        </patternFill>
      </fill>
    </dxf>
    <dxf>
      <fill>
        <patternFill>
          <bgColor rgb="FFFFC000"/>
        </patternFill>
      </fill>
    </dxf>
    <dxf>
      <fill>
        <patternFill>
          <bgColor rgb="FFFFFF00"/>
        </patternFill>
      </fill>
    </dxf>
    <dxf>
      <fill>
        <patternFill>
          <bgColor rgb="FF92D050"/>
        </patternFill>
      </fill>
    </dxf>
    <dxf>
      <fill>
        <patternFill>
          <bgColor theme="4"/>
        </patternFill>
      </fill>
    </dxf>
    <dxf>
      <fill>
        <patternFill>
          <bgColor rgb="FFFFFF00"/>
        </patternFill>
      </fill>
    </dxf>
    <dxf>
      <fill>
        <patternFill>
          <bgColor theme="4"/>
        </patternFill>
      </fill>
    </dxf>
    <dxf>
      <fill>
        <patternFill>
          <bgColor rgb="FFFFC000"/>
        </patternFill>
      </fill>
    </dxf>
    <dxf>
      <fill>
        <patternFill>
          <bgColor rgb="FF92D05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fgColor theme="0"/>
          <bgColor theme="0"/>
        </patternFill>
      </fill>
      <border>
        <left/>
        <right/>
        <top/>
        <bottom/>
        <vertical/>
        <horizontal/>
      </border>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right/>
        <top/>
        <bottom/>
        <vertical/>
        <horizontal/>
      </border>
    </dxf>
    <dxf>
      <font>
        <strike val="0"/>
        <color theme="0"/>
      </font>
      <fill>
        <patternFill>
          <fgColor theme="0"/>
          <bgColor theme="0"/>
        </patternFill>
      </fill>
      <border>
        <left/>
        <right/>
        <top/>
        <bottom/>
        <vertical/>
        <horizontal/>
      </border>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style="thin">
          <color auto="1"/>
        </left>
        <right style="thin">
          <color auto="1"/>
        </right>
        <top/>
        <bottom/>
        <vertical/>
        <horizontal/>
      </border>
    </dxf>
    <dxf>
      <font>
        <color theme="0"/>
      </font>
      <fill>
        <patternFill>
          <fgColor theme="0"/>
          <bgColor theme="0"/>
        </patternFill>
      </fill>
      <border>
        <left style="thin">
          <color auto="1"/>
        </left>
        <right/>
        <top/>
        <bottom/>
        <vertical/>
        <horizontal/>
      </border>
    </dxf>
    <dxf>
      <font>
        <u val="none"/>
        <color theme="0"/>
      </font>
      <fill>
        <patternFill patternType="solid">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ill>
        <patternFill>
          <bgColor theme="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theme="0"/>
        </patternFill>
      </fill>
    </dxf>
    <dxf>
      <font>
        <color theme="0"/>
      </font>
      <fill>
        <patternFill>
          <fgColor theme="0"/>
          <bgColor theme="0"/>
        </patternFill>
      </fill>
      <border>
        <left style="thin">
          <color auto="1"/>
        </left>
        <right/>
        <top/>
        <bottom/>
        <vertical/>
        <horizontal/>
      </border>
    </dxf>
    <dxf>
      <font>
        <color theme="0"/>
      </font>
      <fill>
        <patternFill>
          <fgColor theme="0"/>
          <bgColor theme="0"/>
        </patternFill>
      </fill>
      <border>
        <left/>
        <right/>
        <top/>
        <bottom/>
        <vertical/>
        <horizontal/>
      </border>
    </dxf>
    <dxf>
      <font>
        <color theme="5" tint="-0.24994659260841701"/>
      </font>
      <fill>
        <patternFill>
          <bgColor theme="5" tint="0.79998168889431442"/>
        </patternFill>
      </fill>
    </dxf>
    <dxf>
      <font>
        <color theme="5" tint="-0.24994659260841701"/>
      </font>
      <fill>
        <patternFill>
          <bgColor theme="5" tint="0.79998168889431442"/>
        </patternFill>
      </fill>
    </dxf>
    <dxf>
      <fill>
        <patternFill>
          <bgColor rgb="FFCCECFF"/>
        </patternFill>
      </fill>
    </dxf>
    <dxf>
      <fill>
        <patternFill>
          <bgColor rgb="FFFFCC66"/>
        </patternFill>
      </fill>
    </dxf>
    <dxf>
      <fill>
        <patternFill>
          <bgColor rgb="FFCCECFF"/>
        </patternFill>
      </fill>
    </dxf>
    <dxf>
      <fill>
        <patternFill>
          <bgColor rgb="FFFFCC66"/>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tint="-0.14999847407452621"/>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tint="-0.14999847407452621"/>
          <bgColor theme="0" tint="-0.14999847407452621"/>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dxf>
    <dxf>
      <font>
        <b val="0"/>
        <i val="0"/>
        <strike val="0"/>
        <condense val="0"/>
        <extend val="0"/>
        <outline val="0"/>
        <shadow val="0"/>
        <u val="none"/>
        <vertAlign val="baseline"/>
        <sz val="11"/>
        <color theme="1"/>
        <name val="Calibri"/>
        <family val="2"/>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dxf>
    <dxf>
      <font>
        <b val="0"/>
        <i val="0"/>
        <strike val="0"/>
        <condense val="0"/>
        <extend val="0"/>
        <outline val="0"/>
        <shadow val="0"/>
        <u val="none"/>
        <vertAlign val="baseline"/>
        <sz val="11"/>
        <color theme="1"/>
        <name val="Calibri"/>
        <family val="2"/>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dxf>
    <dxf>
      <font>
        <b val="0"/>
        <i val="0"/>
        <strike val="0"/>
        <condense val="0"/>
        <extend val="0"/>
        <outline val="0"/>
        <shadow val="0"/>
        <u val="none"/>
        <vertAlign val="baseline"/>
        <sz val="11"/>
        <color theme="1"/>
        <name val="Calibri"/>
        <family val="2"/>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right/>
        <top style="thin">
          <color indexed="64"/>
        </top>
        <bottom style="thin">
          <color indexed="64"/>
        </bottom>
        <vertical/>
        <horizontal/>
      </border>
      <protection locked="1" hidden="0"/>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strike val="0"/>
        <outline val="0"/>
        <shadow val="0"/>
        <u val="none"/>
        <vertAlign val="baseline"/>
        <sz val="14"/>
        <color auto="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E4DFEC"/>
        </patternFill>
      </fill>
      <alignment horizontal="left"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right style="thin">
          <color indexed="64"/>
        </right>
        <top style="thin">
          <color indexed="64"/>
        </top>
        <bottom/>
      </border>
      <protection locked="0" hidden="0"/>
    </dxf>
    <dxf>
      <font>
        <strike val="0"/>
        <outline val="0"/>
        <shadow val="0"/>
        <u val="none"/>
        <vertAlign val="baseline"/>
        <sz val="11"/>
        <color rgb="FF000000"/>
        <name val="Arial"/>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Arial"/>
        <family val="2"/>
        <scheme val="none"/>
      </font>
      <alignment horizontal="center" vertical="center" textRotation="0" indent="0" justifyLastLine="0" shrinkToFit="0" readingOrder="0"/>
      <protection locked="0" hidden="0"/>
    </dxf>
    <dxf>
      <border>
        <bottom style="medium">
          <color rgb="FF000000"/>
        </bottom>
      </border>
    </dxf>
    <dxf>
      <font>
        <b/>
        <i val="0"/>
        <strike val="0"/>
        <condense val="0"/>
        <extend val="0"/>
        <outline val="0"/>
        <shadow val="0"/>
        <u val="none"/>
        <vertAlign val="baseline"/>
        <sz val="14"/>
        <color theme="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1" hidden="0"/>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family val="2"/>
        <scheme val="none"/>
      </font>
      <fill>
        <patternFill patternType="solid">
          <fgColor rgb="FF000000"/>
          <bgColor rgb="FFE4DFEC"/>
        </patternFill>
      </fill>
      <alignment horizontal="left"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Arial"/>
        <family val="2"/>
        <scheme val="none"/>
      </font>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7"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rgb="FF000000"/>
        <name val="Arial"/>
        <family val="2"/>
        <scheme val="none"/>
      </font>
      <alignment horizontal="center" vertical="center" textRotation="0"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24"/>
        <color theme="1"/>
        <name val="Arial"/>
        <family val="2"/>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4"/>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1" hidden="0"/>
    </dxf>
    <dxf>
      <border outline="0">
        <left style="thin">
          <color rgb="FF000000"/>
        </left>
        <right style="thin">
          <color rgb="FF000000"/>
        </right>
        <top style="thin">
          <color rgb="FF000000"/>
        </top>
        <bottom style="thin">
          <color rgb="FF000000"/>
        </bottom>
      </border>
    </dxf>
    <dxf>
      <font>
        <strike val="0"/>
        <outline val="0"/>
        <shadow val="0"/>
        <vertAlign val="baseline"/>
        <sz val="24"/>
        <name val="Arial"/>
        <family val="2"/>
        <scheme val="none"/>
      </font>
      <protection locked="0" hidden="0"/>
    </dxf>
    <dxf>
      <border outline="0">
        <bottom style="thin">
          <color rgb="FF000000"/>
        </bottom>
      </border>
    </dxf>
    <dxf>
      <font>
        <strike val="0"/>
        <outline val="0"/>
        <shadow val="0"/>
        <u val="none"/>
        <vertAlign val="baseline"/>
        <sz val="24"/>
        <color auto="1"/>
        <name val="Arial"/>
        <family val="2"/>
        <scheme val="none"/>
      </font>
      <protection locked="1" hidden="0"/>
    </dxf>
    <dxf>
      <font>
        <b val="0"/>
        <i val="0"/>
        <strike val="0"/>
        <condense val="0"/>
        <extend val="0"/>
        <outline val="0"/>
        <shadow val="0"/>
        <u val="none"/>
        <vertAlign val="baseline"/>
        <sz val="24"/>
        <color theme="1"/>
        <name val="Arial"/>
        <family val="2"/>
        <scheme val="none"/>
      </font>
      <numFmt numFmtId="3" formatCode="#,##0"/>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24"/>
        <color rgb="FF000000"/>
        <name val="Arial"/>
        <family val="2"/>
        <scheme val="none"/>
      </font>
      <fill>
        <patternFill patternType="solid">
          <fgColor rgb="FF000000"/>
          <bgColor rgb="FFE4DFEC"/>
        </patternFill>
      </fill>
      <alignment horizontal="left"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2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24"/>
        <color theme="1"/>
        <name val="Arial"/>
        <family val="2"/>
        <scheme val="none"/>
      </font>
      <numFmt numFmtId="3" formatCode="#,##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4"/>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4"/>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4"/>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24"/>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strike val="0"/>
        <outline val="0"/>
        <shadow val="0"/>
        <u val="none"/>
        <vertAlign val="baseline"/>
        <sz val="24"/>
        <color rgb="FF000000"/>
        <name val="Arial"/>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24"/>
        <color rgb="FF000000"/>
        <name val="Arial"/>
        <family val="2"/>
        <scheme val="none"/>
      </font>
      <alignment horizontal="center" vertical="center" textRotation="0" indent="0" justifyLastLine="0" shrinkToFit="0" readingOrder="0"/>
      <protection locked="0" hidden="0"/>
    </dxf>
    <dxf>
      <border>
        <bottom style="medium">
          <color rgb="FF000000"/>
        </bottom>
      </border>
    </dxf>
    <dxf>
      <font>
        <b/>
        <i val="0"/>
        <strike val="0"/>
        <condense val="0"/>
        <extend val="0"/>
        <outline val="0"/>
        <shadow val="0"/>
        <u val="none"/>
        <vertAlign val="baseline"/>
        <sz val="24"/>
        <color theme="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24"/>
        <color auto="1"/>
        <name val="Arial"/>
        <family val="2"/>
        <scheme val="none"/>
      </font>
      <fill>
        <patternFill patternType="solid">
          <fgColor indexed="64"/>
          <bgColor theme="7"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24"/>
        <color auto="1"/>
        <name val="Arial"/>
        <family val="2"/>
        <scheme val="none"/>
      </font>
      <fill>
        <patternFill patternType="solid">
          <fgColor indexed="64"/>
          <bgColor theme="7" tint="0.79998168889431442"/>
        </patternFill>
      </fill>
      <alignment horizontal="left"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2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24"/>
        <color theme="1"/>
        <name val="Arial"/>
        <family val="2"/>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24"/>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4"/>
        <color rgb="FF000000"/>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24"/>
        <name val="Arial"/>
        <family val="2"/>
        <scheme val="none"/>
      </font>
      <protection locked="0" hidden="0"/>
    </dxf>
    <dxf>
      <border outline="0">
        <bottom style="thin">
          <color rgb="FF000000"/>
        </bottom>
      </border>
    </dxf>
    <dxf>
      <font>
        <b/>
        <i val="0"/>
        <strike val="0"/>
        <condense val="0"/>
        <extend val="0"/>
        <outline val="0"/>
        <shadow val="0"/>
        <u val="none"/>
        <vertAlign val="baseline"/>
        <sz val="2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24"/>
        <color theme="1"/>
        <name val="Arial"/>
        <family val="2"/>
        <scheme val="none"/>
      </font>
      <numFmt numFmtId="1" formatCode="0"/>
      <fill>
        <patternFill patternType="solid">
          <fgColor indexed="64"/>
          <bgColor theme="7"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24"/>
        <color rgb="FF000000"/>
        <name val="Arial"/>
        <family val="2"/>
        <scheme val="none"/>
      </font>
      <alignment horizontal="center" vertical="center" textRotation="0" indent="0" justifyLastLine="0" shrinkToFit="0" readingOrder="0"/>
      <protection locked="0" hidden="0"/>
    </dxf>
    <dxf>
      <border outline="0">
        <bottom style="thin">
          <color rgb="FF000000"/>
        </bottom>
      </border>
    </dxf>
    <dxf>
      <font>
        <b/>
        <i val="0"/>
        <strike val="0"/>
        <condense val="0"/>
        <extend val="0"/>
        <outline val="0"/>
        <shadow val="0"/>
        <u val="none"/>
        <vertAlign val="baseline"/>
        <sz val="2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right/>
        <top style="thin">
          <color indexed="64"/>
        </top>
        <bottom style="thin">
          <color indexed="64"/>
        </bottom>
        <vertical/>
        <horizontal/>
      </border>
      <protection locked="1" hidden="0"/>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strike val="0"/>
        <outline val="0"/>
        <shadow val="0"/>
        <u val="none"/>
        <vertAlign val="baseline"/>
        <sz val="14"/>
        <color auto="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E4DFEC"/>
        </patternFill>
      </fill>
      <alignment horizontal="left"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right style="thin">
          <color indexed="64"/>
        </right>
        <top style="thin">
          <color indexed="64"/>
        </top>
        <bottom/>
      </border>
      <protection locked="0" hidden="0"/>
    </dxf>
    <dxf>
      <font>
        <strike val="0"/>
        <outline val="0"/>
        <shadow val="0"/>
        <u val="none"/>
        <vertAlign val="baseline"/>
        <sz val="11"/>
        <color rgb="FF000000"/>
        <name val="Arial"/>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Arial"/>
        <family val="2"/>
        <scheme val="none"/>
      </font>
      <alignment horizontal="center" vertical="center" textRotation="0" indent="0" justifyLastLine="0" shrinkToFit="0" readingOrder="0"/>
      <protection locked="0" hidden="0"/>
    </dxf>
    <dxf>
      <border>
        <bottom style="medium">
          <color rgb="FF000000"/>
        </bottom>
      </border>
    </dxf>
    <dxf>
      <font>
        <b/>
        <i val="0"/>
        <strike val="0"/>
        <condense val="0"/>
        <extend val="0"/>
        <outline val="0"/>
        <shadow val="0"/>
        <u val="none"/>
        <vertAlign val="baseline"/>
        <sz val="14"/>
        <color theme="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1" hidden="0"/>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family val="2"/>
        <scheme val="none"/>
      </font>
      <fill>
        <patternFill patternType="solid">
          <fgColor rgb="FF000000"/>
          <bgColor rgb="FFE4DFEC"/>
        </patternFill>
      </fill>
      <alignment horizontal="left"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Arial"/>
        <family val="2"/>
        <scheme val="none"/>
      </font>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7"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rgb="FF000000"/>
        <name val="Arial"/>
        <family val="2"/>
        <scheme val="none"/>
      </font>
      <alignment horizontal="center" vertical="center" textRotation="0"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right/>
        <top style="thin">
          <color indexed="64"/>
        </top>
        <bottom style="thin">
          <color indexed="64"/>
        </bottom>
        <vertical/>
        <horizontal/>
      </border>
      <protection locked="1" hidden="0"/>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strike val="0"/>
        <outline val="0"/>
        <shadow val="0"/>
        <u val="none"/>
        <vertAlign val="baseline"/>
        <sz val="14"/>
        <color auto="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E4DFEC"/>
        </patternFill>
      </fill>
      <alignment horizontal="left"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right style="thin">
          <color indexed="64"/>
        </right>
        <top style="thin">
          <color indexed="64"/>
        </top>
        <bottom/>
      </border>
      <protection locked="0" hidden="0"/>
    </dxf>
    <dxf>
      <font>
        <strike val="0"/>
        <outline val="0"/>
        <shadow val="0"/>
        <u val="none"/>
        <vertAlign val="baseline"/>
        <sz val="11"/>
        <color rgb="FF000000"/>
        <name val="Arial"/>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Arial"/>
        <family val="2"/>
        <scheme val="none"/>
      </font>
      <alignment horizontal="center" vertical="center" textRotation="0" indent="0" justifyLastLine="0" shrinkToFit="0" readingOrder="0"/>
      <protection locked="0" hidden="0"/>
    </dxf>
    <dxf>
      <border>
        <bottom style="medium">
          <color rgb="FF000000"/>
        </bottom>
      </border>
    </dxf>
    <dxf>
      <font>
        <b/>
        <i val="0"/>
        <strike val="0"/>
        <condense val="0"/>
        <extend val="0"/>
        <outline val="0"/>
        <shadow val="0"/>
        <u val="none"/>
        <vertAlign val="baseline"/>
        <sz val="14"/>
        <color theme="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1" hidden="0"/>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family val="2"/>
        <scheme val="none"/>
      </font>
      <fill>
        <patternFill patternType="solid">
          <fgColor rgb="FF000000"/>
          <bgColor rgb="FFE4DFEC"/>
        </patternFill>
      </fill>
      <alignment horizontal="left"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Arial"/>
        <family val="2"/>
        <scheme val="none"/>
      </font>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7"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rgb="FF000000"/>
        <name val="Arial"/>
        <family val="2"/>
        <scheme val="none"/>
      </font>
      <alignment horizontal="center" vertical="center" textRotation="0"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right/>
        <top style="thin">
          <color indexed="64"/>
        </top>
        <bottom style="thin">
          <color indexed="64"/>
        </bottom>
        <vertical/>
        <horizontal/>
      </border>
      <protection locked="1"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4"/>
        <color auto="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E4DFEC"/>
        </patternFill>
      </fill>
      <alignment horizontal="left"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right style="thin">
          <color indexed="64"/>
        </right>
        <top style="thin">
          <color indexed="64"/>
        </top>
        <bottom/>
      </border>
      <protection locked="0" hidden="0"/>
    </dxf>
    <dxf>
      <font>
        <strike val="0"/>
        <outline val="0"/>
        <shadow val="0"/>
        <u val="none"/>
        <vertAlign val="baseline"/>
        <sz val="11"/>
        <color rgb="FF000000"/>
        <name val="Arial"/>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Arial"/>
        <family val="2"/>
        <scheme val="none"/>
      </font>
      <alignment horizontal="center" vertical="center" textRotation="0" indent="0" justifyLastLine="0" shrinkToFit="0" readingOrder="0"/>
      <protection locked="0" hidden="0"/>
    </dxf>
    <dxf>
      <border>
        <bottom style="medium">
          <color rgb="FF000000"/>
        </bottom>
      </border>
    </dxf>
    <dxf>
      <font>
        <b/>
        <i val="0"/>
        <strike val="0"/>
        <condense val="0"/>
        <extend val="0"/>
        <outline val="0"/>
        <shadow val="0"/>
        <u val="none"/>
        <vertAlign val="baseline"/>
        <sz val="14"/>
        <color theme="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1" hidden="0"/>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family val="2"/>
        <scheme val="none"/>
      </font>
      <fill>
        <patternFill patternType="solid">
          <fgColor rgb="FF000000"/>
          <bgColor rgb="FFE4DFEC"/>
        </patternFill>
      </fill>
      <alignment horizontal="left"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Arial"/>
        <family val="2"/>
        <scheme val="none"/>
      </font>
      <protection locked="0" hidden="0"/>
    </dxf>
    <dxf>
      <border outline="0">
        <bottom style="thin">
          <color rgb="FF000000"/>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7"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Arial"/>
        <family val="2"/>
        <scheme val="none"/>
      </font>
      <alignment horizontal="center" vertical="center" textRotation="0"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s>
  <tableStyles count="2" defaultTableStyle="TableStyleMedium2" defaultPivotStyle="PivotStyleLight16">
    <tableStyle name="Invisible" pivot="0" table="0" count="0" xr9:uid="{06F98779-6E23-4949-8821-07D9BA0EB5E3}"/>
    <tableStyle name="Table Style 1" pivot="0" count="0" xr9:uid="{1F810DD5-BF33-4EF2-B836-5DF89E10B12E}"/>
  </tableStyles>
  <colors>
    <mruColors>
      <color rgb="FFFFFFCC"/>
      <color rgb="FFFFCC00"/>
      <color rgb="FFF89108"/>
      <color rgb="FFFFCC66"/>
      <color rgb="FFCCECFF"/>
      <color rgb="FFF59D71"/>
      <color rgb="FFFABF8F"/>
      <color rgb="FF99CCFF"/>
      <color rgb="FF66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4">
    <xsd:schema xmlns:xsd="http://www.w3.org/2001/XMLSchema" xmlns="">
      <xsd:element nillable="true" name="data-set">
        <xsd:complexType>
          <xsd:sequence minOccurs="0">
            <xsd:element minOccurs="0" nillable="true" name="EPA" form="unqualified">
              <xsd:complexType>
                <xsd:sequence minOccurs="0">
                  <xsd:element minOccurs="0" nillable="true" type="xsd:string" name="RegionalTeam" form="unqualified"/>
                  <xsd:element minOccurs="0" nillable="true" type="xsd:string" name="CCM" form="unqualified"/>
                  <xsd:element minOccurs="0" nillable="true" type="xsd:date" name="AssessmentDate" form="unqualified"/>
                  <xsd:element minOccurs="0" nillable="true" type="xsd:string" name="Type" form="unqualified"/>
                  <xsd:element minOccurs="0" nillable="true" type="xsd:string" name="FileID" form="unqualified"/>
                  <xsd:element minOccurs="0" nillable="true" name="Assessment" form="unqualified">
                    <xsd:complexType>
                      <xsd:sequence minOccurs="0">
                        <xsd:element minOccurs="0" maxOccurs="unbounded" nillable="true" name="Compliance" form="unqualified">
                          <xsd:complexType>
                            <xsd:sequence minOccurs="0">
                              <xsd:element minOccurs="0" nillable="true" type="xsd:string" name="Attachments" form="unqualified"/>
                              <xsd:element minOccurs="0" nillable="true" type="xsd:string" name="InitialRating" form="unqualified"/>
                              <xsd:element minOccurs="0" nillable="true" type="xsd:string" name="Comments" form="unqualified"/>
                              <xsd:element minOccurs="0" nillable="true" type="xsd:integer" name="Indicator" form="unqualified"/>
                            </xsd:sequence>
                          </xsd:complexType>
                        </xsd:element>
                      </xsd:sequence>
                    </xsd:complexType>
                  </xsd:element>
                  <xsd:element minOccurs="0" nillable="true" type="xsd:string" name="LegalEntity" form="unqualified"/>
                  <xsd:element minOccurs="0" nillable="true" type="xsd:date" name="EndOfTermsDate" form="unqualified"/>
                  <xsd:element minOccurs="0" nillable="true" type="xsd:date" name="NextElectionsDate" form="unqualified"/>
                  <xsd:element minOccurs="0" nillable="true" type="xsd:integer" name="NumberOfMembers" form="unqualified"/>
                  <xsd:element minOccurs="0" nillable="true" type="xsd:integer" name="Male" form="unqualified"/>
                  <xsd:element minOccurs="0" nillable="true" type="xsd:integer" name="Female" form="unqualified"/>
                  <xsd:element minOccurs="0" nillable="true" type="xsd:integer" name="Other" form="unqualified"/>
                  <xsd:element minOccurs="0" nillable="true" type="xsd:string" name="MembershipDistribution" form="unqualified"/>
                  <xsd:element minOccurs="0" nillable="true" type="xsd:string" name="StructuralUnits" form="unqualified"/>
                  <xsd:element minOccurs="0" nillable="true" type="xsd:string" name="SecAvailable" form="unqualified"/>
                  <xsd:element minOccurs="0" nillable="true" type="xsd:string" name="NumberOfStaff" form="unqualified"/>
                  <xsd:element minOccurs="0" nillable="true" type="xsd:string" name="WebsiteAvailable" form="unqualified"/>
                  <xsd:element minOccurs="0" nillable="true" type="xsd:string" name="WebsiteAddress" form="unqualified"/>
                  <xsd:element minOccurs="0" nillable="true" type="xsd:string" name="CCMFundingAvailable" form="unqualified"/>
                  <xsd:element minOccurs="0" nillable="true" type="xsd:integer" name="CCMFundingAmount" form="unqualified"/>
                  <xsd:element minOccurs="0" nillable="true" type="xsd:date" name="CCMFundingDate" form="unqualified"/>
                  <xsd:element minOccurs="0" nillable="true" type="xsd:string" name="CCMContext" form="unqualified"/>
                  <xsd:element minOccurs="0" nillable="true" type="xsd:date" name="CRMUpdateDate" form="unqualified"/>
                  <xsd:element minOccurs="0" nillable="true" name="ImrpovementPlan" form="unqualified">
                    <xsd:complexType>
                      <xsd:sequence minOccurs="0">
                        <xsd:element minOccurs="0" maxOccurs="unbounded" nillable="true" name="ImprovementPlanItem" form="unqualified">
                          <xsd:complexType>
                            <xsd:sequence minOccurs="0">
                              <xsd:element minOccurs="0" nillable="true" type="xsd:string" name="Thematic" form="unqualified"/>
                              <xsd:element minOccurs="0" nillable="true" type="xsd:string" name="Milestones" form="unqualified"/>
                              <xsd:element minOccurs="0" nillable="true" type="xsd:string" name="Activities" form="unqualified"/>
                              <xsd:element minOccurs="0" nillable="true" type="xsd:date" name="TargetDates" form="unqualified"/>
                              <xsd:element minOccurs="0" nillable="true" type="xsd:string" name="Status" form="unqualified"/>
                              <xsd:element minOccurs="0" nillable="true" type="xsd:string" name="TANeed" form="unqualified"/>
                              <xsd:element minOccurs="0" nillable="true" type="xsd:string" name="TASource" form="unqualified"/>
                              <xsd:element minOccurs="0" nillable="true" type="xsd:string" name="FSNeed" form="unqualified"/>
                              <xsd:element minOccurs="0" nillable="true" type="xsd:string" name="FSAmount" form="unqualified"/>
                              <xsd:element minOccurs="0" nillable="true" type="xsd:string" name="Priority" form="unqualified"/>
                              <xsd:element minOccurs="0" nillable="true" type="xsd:string" name="Comments" form="unqualified"/>
                              <xsd:element minOccurs="0" nillable="true" type="xsd:date" name="CommentDate" form="unqualified"/>
                              <xsd:element minOccurs="0" nillable="true" type="xsd:string" name="CommentUser" form="unqualified"/>
                              <xsd:element minOccurs="0" nillable="true" type="xsd:string" name="AttachmentLink" form="unqualified"/>
                              <xsd:element minOccurs="0" nillable="true" type="xsd:string" name="IndicatorLink" form="unqualified"/>
                            </xsd:sequence>
                          </xsd:complexType>
                        </xsd:element>
                      </xsd:sequence>
                    </xsd:complexType>
                  </xsd:element>
                </xsd:sequence>
              </xsd:complexType>
            </xsd:element>
          </xsd:sequence>
        </xsd:complexType>
      </xsd:element>
    </xsd:schema>
  </Schema>
  <Map ID="4" Name="data-set_Map" RootElement="data-set" SchemaID="Schema4" ShowImportExportValidationErrors="false" AutoFit="true" Append="false" PreserveSortAFLayout="true" PreserveFormat="true">
    <DataBinding FileBinding="true" ConnectionID="4" DataBindingLoadMode="1"/>
  </Map>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alcChain" Target="calcChain.xml"/><Relationship Id="rId38"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microsoft.com/office/2017/10/relationships/person" Target="persons/person.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onnections" Target="connections.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a:latin typeface="Arial" panose="020B0604020202020204" pitchFamily="34" charset="0"/>
                <a:cs typeface="Arial" panose="020B0604020202020204" pitchFamily="34" charset="0"/>
              </a:rPr>
              <a:t>Annual CCM Funding allocation between Fixed Costs and Activities</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FormulaGraphs_Year1!$B$5</c:f>
              <c:strCache>
                <c:ptCount val="1"/>
                <c:pt idx="0">
                  <c:v>Fixed Costs</c:v>
                </c:pt>
              </c:strCache>
            </c:strRef>
          </c:tx>
          <c:spPr>
            <a:solidFill>
              <a:schemeClr val="accent5">
                <a:shade val="76000"/>
              </a:schemeClr>
            </a:solidFill>
            <a:ln>
              <a:noFill/>
            </a:ln>
            <a:effectLst/>
          </c:spPr>
          <c:invertIfNegative val="0"/>
          <c:dLbls>
            <c:dLbl>
              <c:idx val="0"/>
              <c:tx>
                <c:rich>
                  <a:bodyPr/>
                  <a:lstStyle/>
                  <a:p>
                    <a:fld id="{D588B435-62FC-4E79-B6A4-65DE4EB7654C}" type="CELLRANGE">
                      <a:rPr lang="en-US" baseline="0"/>
                      <a:pPr/>
                      <a:t>[CELLRANGE]</a:t>
                    </a:fld>
                    <a:r>
                      <a:rPr lang="en-US" baseline="0"/>
                      <a:t>, </a:t>
                    </a:r>
                    <a:fld id="{773DBA1D-7824-4153-B5BF-B90F77E74A9B}"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377-4D52-951E-98FCAFCB0DC4}"/>
                </c:ext>
              </c:extLst>
            </c:dLbl>
            <c:dLbl>
              <c:idx val="1"/>
              <c:tx>
                <c:rich>
                  <a:bodyPr/>
                  <a:lstStyle/>
                  <a:p>
                    <a:fld id="{DD03BD19-5BE8-4A55-A62B-9D2D04E759B6}" type="CELLRANGE">
                      <a:rPr lang="en-US"/>
                      <a:pPr/>
                      <a:t>[CELLRANGE]</a:t>
                    </a:fld>
                    <a:r>
                      <a:rPr lang="en-US" baseline="0"/>
                      <a:t>, </a:t>
                    </a:r>
                    <a:fld id="{5B0FA20E-D2E8-487A-B105-90AEE4A0AAF5}"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377-4D52-951E-98FCAFCB0DC4}"/>
                </c:ext>
              </c:extLst>
            </c:dLbl>
            <c:dLbl>
              <c:idx val="2"/>
              <c:tx>
                <c:rich>
                  <a:bodyPr/>
                  <a:lstStyle/>
                  <a:p>
                    <a:fld id="{76A812D6-6EF6-4A7A-8EC9-A756E984A59B}" type="CELLRANGE">
                      <a:rPr lang="en-US"/>
                      <a:pPr/>
                      <a:t>[CELLRANGE]</a:t>
                    </a:fld>
                    <a:r>
                      <a:rPr lang="en-US" baseline="0"/>
                      <a:t>, </a:t>
                    </a:r>
                    <a:fld id="{2E8A5385-79B4-48EA-8271-DF329788986F}"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377-4D52-951E-98FCAFCB0DC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extLst/>
            </c:strRef>
          </c:cat>
          <c:val>
            <c:numRef>
              <c:f>(FormulaGraphs_Year1!$B$15,FormulaGraphs_Year1!$B$59,FormulaGraphs_Year1!$B$125)</c:f>
              <c:numCache>
                <c:formatCode>#,##0</c:formatCode>
                <c:ptCount val="3"/>
                <c:pt idx="0">
                  <c:v>87432</c:v>
                </c:pt>
                <c:pt idx="1">
                  <c:v>86086.98000000001</c:v>
                </c:pt>
                <c:pt idx="2">
                  <c:v>0</c:v>
                </c:pt>
              </c:numCache>
              <c:extLst/>
            </c:numRef>
          </c:val>
          <c:extLst>
            <c:ext xmlns:c15="http://schemas.microsoft.com/office/drawing/2012/chart" uri="{02D57815-91ED-43cb-92C2-25804820EDAC}">
              <c15:datalabelsRange>
                <c15:f>(FormulaGraphs_Year1!$B$17,FormulaGraphs_Year1!$B$61,FormulaGraphs_Year1!$B$127)</c15:f>
                <c15:dlblRangeCache>
                  <c:ptCount val="3"/>
                  <c:pt idx="0">
                    <c:v>70%</c:v>
                  </c:pt>
                  <c:pt idx="1">
                    <c:v>71%</c:v>
                  </c:pt>
                </c15:dlblRangeCache>
              </c15:datalabelsRange>
            </c:ext>
            <c:ext xmlns:c16="http://schemas.microsoft.com/office/drawing/2014/chart" uri="{C3380CC4-5D6E-409C-BE32-E72D297353CC}">
              <c16:uniqueId val="{00000003-1377-4D52-951E-98FCAFCB0DC4}"/>
            </c:ext>
          </c:extLst>
        </c:ser>
        <c:ser>
          <c:idx val="1"/>
          <c:order val="1"/>
          <c:tx>
            <c:strRef>
              <c:f>FormulaGraphs_Year1!$C$5</c:f>
              <c:strCache>
                <c:ptCount val="1"/>
                <c:pt idx="0">
                  <c:v>Activities</c:v>
                </c:pt>
              </c:strCache>
            </c:strRef>
          </c:tx>
          <c:spPr>
            <a:solidFill>
              <a:schemeClr val="accent5">
                <a:tint val="77000"/>
              </a:schemeClr>
            </a:solidFill>
            <a:ln>
              <a:noFill/>
            </a:ln>
            <a:effectLst/>
          </c:spPr>
          <c:invertIfNegative val="0"/>
          <c:dLbls>
            <c:dLbl>
              <c:idx val="0"/>
              <c:tx>
                <c:rich>
                  <a:bodyPr/>
                  <a:lstStyle/>
                  <a:p>
                    <a:fld id="{D8F41287-B2DB-4522-AC02-30C03AE9E052}" type="CELLRANGE">
                      <a:rPr lang="en-US" baseline="0"/>
                      <a:pPr/>
                      <a:t>[CELLRANGE]</a:t>
                    </a:fld>
                    <a:r>
                      <a:rPr lang="en-US" baseline="0"/>
                      <a:t>, </a:t>
                    </a:r>
                    <a:fld id="{98EA190D-E7EC-4BE9-A135-AFEA9943A9BB}"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377-4D52-951E-98FCAFCB0DC4}"/>
                </c:ext>
              </c:extLst>
            </c:dLbl>
            <c:dLbl>
              <c:idx val="1"/>
              <c:tx>
                <c:rich>
                  <a:bodyPr/>
                  <a:lstStyle/>
                  <a:p>
                    <a:fld id="{0CF20FC5-125E-4FC8-9436-AE6241A81908}" type="CELLRANGE">
                      <a:rPr lang="en-US"/>
                      <a:pPr/>
                      <a:t>[CELLRANGE]</a:t>
                    </a:fld>
                    <a:r>
                      <a:rPr lang="en-US" baseline="0"/>
                      <a:t>, </a:t>
                    </a:r>
                    <a:fld id="{253E0BB1-7511-405B-B112-BCECABB229D2}"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377-4D52-951E-98FCAFCB0DC4}"/>
                </c:ext>
              </c:extLst>
            </c:dLbl>
            <c:dLbl>
              <c:idx val="2"/>
              <c:tx>
                <c:rich>
                  <a:bodyPr/>
                  <a:lstStyle/>
                  <a:p>
                    <a:fld id="{22EBFEB1-6B79-4EDF-B956-E9E46BBB34EC}" type="CELLRANGE">
                      <a:rPr lang="en-US"/>
                      <a:pPr/>
                      <a:t>[CELLRANGE]</a:t>
                    </a:fld>
                    <a:r>
                      <a:rPr lang="en-US" baseline="0"/>
                      <a:t>, </a:t>
                    </a:r>
                    <a:fld id="{EF05EC1E-E1D5-48F3-8B74-E779E51DC4D5}"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377-4D52-951E-98FCAFCB0D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extLst/>
            </c:strRef>
          </c:cat>
          <c:val>
            <c:numRef>
              <c:f>(FormulaGraphs_Year1!$C$15,FormulaGraphs_Year1!$C$59,FormulaGraphs_Year1!$C$125)</c:f>
              <c:numCache>
                <c:formatCode>#,##0</c:formatCode>
                <c:ptCount val="3"/>
                <c:pt idx="0">
                  <c:v>37750</c:v>
                </c:pt>
                <c:pt idx="1">
                  <c:v>35139.660000000003</c:v>
                </c:pt>
                <c:pt idx="2">
                  <c:v>0</c:v>
                </c:pt>
              </c:numCache>
              <c:extLst/>
            </c:numRef>
          </c:val>
          <c:extLst>
            <c:ext xmlns:c15="http://schemas.microsoft.com/office/drawing/2012/chart" uri="{02D57815-91ED-43cb-92C2-25804820EDAC}">
              <c15:datalabelsRange>
                <c15:f>(FormulaGraphs_Year1!$C$17,FormulaGraphs_Year1!$C$61,FormulaGraphs_Year1!$C$127)</c15:f>
                <c15:dlblRangeCache>
                  <c:ptCount val="3"/>
                  <c:pt idx="0">
                    <c:v>30%</c:v>
                  </c:pt>
                  <c:pt idx="1">
                    <c:v>29%</c:v>
                  </c:pt>
                </c15:dlblRangeCache>
              </c15:datalabelsRange>
            </c:ext>
            <c:ext xmlns:c16="http://schemas.microsoft.com/office/drawing/2014/chart" uri="{C3380CC4-5D6E-409C-BE32-E72D297353CC}">
              <c16:uniqueId val="{00000007-1377-4D52-951E-98FCAFCB0DC4}"/>
            </c:ext>
          </c:extLst>
        </c:ser>
        <c:dLbls>
          <c:showLegendKey val="0"/>
          <c:showVal val="0"/>
          <c:showCatName val="0"/>
          <c:showSerName val="0"/>
          <c:showPercent val="0"/>
          <c:showBubbleSize val="0"/>
        </c:dLbls>
        <c:gapWidth val="219"/>
        <c:overlap val="100"/>
        <c:axId val="1103923608"/>
        <c:axId val="1103922296"/>
      </c:barChart>
      <c:catAx>
        <c:axId val="110392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03922296"/>
        <c:crosses val="autoZero"/>
        <c:auto val="1"/>
        <c:lblAlgn val="ctr"/>
        <c:lblOffset val="100"/>
        <c:noMultiLvlLbl val="0"/>
      </c:catAx>
      <c:valAx>
        <c:axId val="1103922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03923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a:latin typeface="Arial" panose="020B0604020202020204" pitchFamily="34" charset="0"/>
                <a:cs typeface="Arial" panose="020B0604020202020204" pitchFamily="34" charset="0"/>
              </a:rPr>
              <a:t>Annual</a:t>
            </a:r>
            <a:r>
              <a:rPr lang="en-US" sz="2000" baseline="0">
                <a:latin typeface="Arial" panose="020B0604020202020204" pitchFamily="34" charset="0"/>
                <a:cs typeface="Arial" panose="020B0604020202020204" pitchFamily="34" charset="0"/>
              </a:rPr>
              <a:t> CCM Funding allocation between areas of responsibility (Activities)</a:t>
            </a:r>
            <a:endParaRPr lang="en-US" sz="2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FormulaGraphs_Year1!$A$7</c:f>
              <c:strCache>
                <c:ptCount val="1"/>
                <c:pt idx="0">
                  <c:v>Oversight</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strRef>
          </c:cat>
          <c:val>
            <c:numRef>
              <c:f>(FormulaGraphs_Year1!$E$7,FormulaGraphs_Year1!$E$51,FormulaGraphs_Year1!$E$117)</c:f>
              <c:numCache>
                <c:formatCode>0%</c:formatCode>
                <c:ptCount val="3"/>
                <c:pt idx="0">
                  <c:v>0.51655629139072845</c:v>
                </c:pt>
                <c:pt idx="1">
                  <c:v>0.51392016883487213</c:v>
                </c:pt>
                <c:pt idx="2">
                  <c:v>0</c:v>
                </c:pt>
              </c:numCache>
            </c:numRef>
          </c:val>
          <c:extLst>
            <c:ext xmlns:c16="http://schemas.microsoft.com/office/drawing/2014/chart" uri="{C3380CC4-5D6E-409C-BE32-E72D297353CC}">
              <c16:uniqueId val="{00000000-9ABB-4395-AA87-47DC0F893491}"/>
            </c:ext>
          </c:extLst>
        </c:ser>
        <c:ser>
          <c:idx val="1"/>
          <c:order val="1"/>
          <c:tx>
            <c:strRef>
              <c:f>FormulaGraphs_Year1!$A$9</c:f>
              <c:strCache>
                <c:ptCount val="1"/>
                <c:pt idx="0">
                  <c:v>Engagement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strRef>
          </c:cat>
          <c:val>
            <c:numRef>
              <c:f>(FormulaGraphs_Year1!$E$9,FormulaGraphs_Year1!$E$53,FormulaGraphs_Year1!$E$119)</c:f>
              <c:numCache>
                <c:formatCode>0%</c:formatCode>
                <c:ptCount val="3"/>
                <c:pt idx="0">
                  <c:v>0.23178807947019867</c:v>
                </c:pt>
                <c:pt idx="1">
                  <c:v>0.22948258463513874</c:v>
                </c:pt>
                <c:pt idx="2">
                  <c:v>0</c:v>
                </c:pt>
              </c:numCache>
            </c:numRef>
          </c:val>
          <c:extLst>
            <c:ext xmlns:c16="http://schemas.microsoft.com/office/drawing/2014/chart" uri="{C3380CC4-5D6E-409C-BE32-E72D297353CC}">
              <c16:uniqueId val="{00000001-9ABB-4395-AA87-47DC0F893491}"/>
            </c:ext>
          </c:extLst>
        </c:ser>
        <c:ser>
          <c:idx val="2"/>
          <c:order val="2"/>
          <c:tx>
            <c:strRef>
              <c:f>FormulaGraphs_Year1!$A$11</c:f>
              <c:strCache>
                <c:ptCount val="1"/>
                <c:pt idx="0">
                  <c:v>Positioning</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strRef>
          </c:cat>
          <c:val>
            <c:numRef>
              <c:f>(FormulaGraphs_Year1!$E$11,FormulaGraphs_Year1!$E$55,FormulaGraphs_Year1!$E$121)</c:f>
              <c:numCache>
                <c:formatCode>0%</c:formatCode>
                <c:ptCount val="3"/>
                <c:pt idx="0">
                  <c:v>0</c:v>
                </c:pt>
                <c:pt idx="1">
                  <c:v>0</c:v>
                </c:pt>
                <c:pt idx="2">
                  <c:v>0</c:v>
                </c:pt>
              </c:numCache>
            </c:numRef>
          </c:val>
          <c:extLst>
            <c:ext xmlns:c16="http://schemas.microsoft.com/office/drawing/2014/chart" uri="{C3380CC4-5D6E-409C-BE32-E72D297353CC}">
              <c16:uniqueId val="{00000002-9ABB-4395-AA87-47DC0F893491}"/>
            </c:ext>
          </c:extLst>
        </c:ser>
        <c:ser>
          <c:idx val="3"/>
          <c:order val="3"/>
          <c:tx>
            <c:strRef>
              <c:f>FormulaGraphs_Year1!$A$13</c:f>
              <c:strCache>
                <c:ptCount val="1"/>
                <c:pt idx="0">
                  <c:v>Operations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strRef>
          </c:cat>
          <c:val>
            <c:numRef>
              <c:f>(FormulaGraphs_Year1!$E$13,FormulaGraphs_Year1!$E$57,FormulaGraphs_Year1!$E$123)</c:f>
              <c:numCache>
                <c:formatCode>0%</c:formatCode>
                <c:ptCount val="3"/>
                <c:pt idx="0">
                  <c:v>0.25165562913907286</c:v>
                </c:pt>
                <c:pt idx="1">
                  <c:v>0.25659724652998916</c:v>
                </c:pt>
                <c:pt idx="2">
                  <c:v>0</c:v>
                </c:pt>
              </c:numCache>
            </c:numRef>
          </c:val>
          <c:extLst>
            <c:ext xmlns:c16="http://schemas.microsoft.com/office/drawing/2014/chart" uri="{C3380CC4-5D6E-409C-BE32-E72D297353CC}">
              <c16:uniqueId val="{00000003-9ABB-4395-AA87-47DC0F893491}"/>
            </c:ext>
          </c:extLst>
        </c:ser>
        <c:dLbls>
          <c:showLegendKey val="0"/>
          <c:showVal val="0"/>
          <c:showCatName val="0"/>
          <c:showSerName val="0"/>
          <c:showPercent val="0"/>
          <c:showBubbleSize val="0"/>
        </c:dLbls>
        <c:gapWidth val="150"/>
        <c:overlap val="100"/>
        <c:axId val="1144316472"/>
        <c:axId val="1144325000"/>
        <c:extLst>
          <c:ext xmlns:c15="http://schemas.microsoft.com/office/drawing/2012/chart" uri="{02D57815-91ED-43cb-92C2-25804820EDAC}">
            <c15:filteredBarSeries>
              <c15:ser>
                <c:idx val="4"/>
                <c:order val="4"/>
                <c:tx>
                  <c:strRef>
                    <c:extLst>
                      <c:ext uri="{02D57815-91ED-43cb-92C2-25804820EDAC}">
                        <c15:formulaRef>
                          <c15:sqref>FormulaGraphs_Year1!$D$1</c15:sqref>
                        </c15:formulaRef>
                      </c:ext>
                    </c:extLst>
                    <c:strCache>
                      <c:ptCount val="1"/>
                    </c:strCache>
                  </c:strRef>
                </c:tx>
                <c:spPr>
                  <a:solidFill>
                    <a:schemeClr val="accent5"/>
                  </a:solidFill>
                  <a:ln>
                    <a:noFill/>
                  </a:ln>
                  <a:effectLst/>
                </c:spPr>
                <c:invertIfNegative val="0"/>
                <c:cat>
                  <c:strRef>
                    <c:extLst>
                      <c:ex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c:ext uri="{02D57815-91ED-43cb-92C2-25804820EDAC}">
                        <c15:formulaRef>
                          <c15:sqref>FormulaGraphs_Year1!$D$2</c15:sqref>
                        </c15:formulaRef>
                      </c:ext>
                    </c:extLst>
                    <c:numCache>
                      <c:formatCode>General</c:formatCode>
                      <c:ptCount val="1"/>
                    </c:numCache>
                  </c:numRef>
                </c:val>
                <c:extLst>
                  <c:ext xmlns:c16="http://schemas.microsoft.com/office/drawing/2014/chart" uri="{C3380CC4-5D6E-409C-BE32-E72D297353CC}">
                    <c16:uniqueId val="{00000004-9ABB-4395-AA87-47DC0F8934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FormulaGraphs_Year1!$E$1</c15:sqref>
                        </c15:formulaRef>
                      </c:ext>
                    </c:extLst>
                    <c:strCache>
                      <c:ptCount val="1"/>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FormulaGraphs_Year1!$E$2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9ABB-4395-AA87-47DC0F89349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FormulaGraphs_Year1!$A$45</c15:sqref>
                        </c15:formulaRef>
                      </c:ext>
                    </c:extLst>
                    <c:strCache>
                      <c:ptCount val="1"/>
                      <c:pt idx="0">
                        <c:v>Expenditure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FormulaGraphs_Year1!$A$46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9ABB-4395-AA87-47DC0F89349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FormulaGraphs_Year1!$B$45</c15:sqref>
                        </c15:formulaRef>
                      </c:ext>
                    </c:extLst>
                    <c:strCache>
                      <c:ptCount val="1"/>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FormulaGraphs_Year1!$B$46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7-9ABB-4395-AA87-47DC0F89349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FormulaGraphs_Year1!$C$45</c15:sqref>
                        </c15:formulaRef>
                      </c:ext>
                    </c:extLst>
                    <c:strCache>
                      <c:ptCount val="1"/>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FormulaGraphs_Year1!$C$46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8-9ABB-4395-AA87-47DC0F8934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FormulaGraphs_Year1!$D$45</c15:sqref>
                        </c15:formulaRef>
                      </c:ext>
                    </c:extLst>
                    <c:strCache>
                      <c:ptCount val="1"/>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FormulaGraphs_Year1!$D$46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9-9ABB-4395-AA87-47DC0F8934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FormulaGraphs_Year1!$E$45</c15:sqref>
                        </c15:formulaRef>
                      </c:ext>
                    </c:extLst>
                    <c:strCache>
                      <c:ptCount val="1"/>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FormulaGraphs_Year1!$E$46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A-9ABB-4395-AA87-47DC0F8934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FormulaGraphs_Year1!$A$111</c15:sqref>
                        </c15:formulaRef>
                      </c:ext>
                    </c:extLst>
                    <c:strCache>
                      <c:ptCount val="1"/>
                      <c:pt idx="0">
                        <c:v>Expenditure - Verification</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FormulaGraphs_Year1!$A$112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B-9ABB-4395-AA87-47DC0F8934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FormulaGraphs_Year1!$B$111</c15:sqref>
                        </c15:formulaRef>
                      </c:ext>
                    </c:extLst>
                    <c:strCache>
                      <c:ptCount val="1"/>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FormulaGraphs_Year1!$B$112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C-9ABB-4395-AA87-47DC0F8934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FormulaGraphs_Year1!$C$111</c15:sqref>
                        </c15:formulaRef>
                      </c:ext>
                    </c:extLst>
                    <c:strCache>
                      <c:ptCount val="1"/>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FormulaGraphs_Year1!$C$112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D-9ABB-4395-AA87-47DC0F8934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FormulaGraphs_Year1!$D$111</c15:sqref>
                        </c15:formulaRef>
                      </c:ext>
                    </c:extLst>
                    <c:strCache>
                      <c:ptCount val="1"/>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FormulaGraphs_Year1!$D$112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E-9ABB-4395-AA87-47DC0F8934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FormulaGraphs_Year1!$E$111</c15:sqref>
                        </c15:formulaRef>
                      </c:ext>
                    </c:extLst>
                    <c:strCache>
                      <c:ptCount val="1"/>
                    </c:strCache>
                  </c:strRef>
                </c:tx>
                <c:spPr>
                  <a:solidFill>
                    <a:schemeClr val="accent4">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FormulaGraphs_Year1!$E$112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F-9ABB-4395-AA87-47DC0F893491}"/>
                  </c:ext>
                </c:extLst>
              </c15:ser>
            </c15:filteredBarSeries>
          </c:ext>
        </c:extLst>
      </c:barChart>
      <c:catAx>
        <c:axId val="114431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25000"/>
        <c:crosses val="autoZero"/>
        <c:auto val="1"/>
        <c:lblAlgn val="ctr"/>
        <c:lblOffset val="100"/>
        <c:noMultiLvlLbl val="0"/>
      </c:catAx>
      <c:valAx>
        <c:axId val="1144325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1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aseline="0">
                <a:latin typeface="Arial" panose="020B0604020202020204" pitchFamily="34" charset="0"/>
                <a:cs typeface="Arial" panose="020B0604020202020204" pitchFamily="34" charset="0"/>
              </a:rPr>
              <a:t>CCM Evolution allocation between areas of responsibility </a:t>
            </a:r>
            <a:endParaRPr lang="en-US" sz="2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FormulaGraphs_Year1!$A$23</c:f>
              <c:strCache>
                <c:ptCount val="1"/>
                <c:pt idx="0">
                  <c:v>Oversight</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strRef>
          </c:cat>
          <c:val>
            <c:numRef>
              <c:f>(FormulaGraphs_Year1!$D$23,FormulaGraphs_Year1!$D$67,FormulaGraphs_Year1!$D$133)</c:f>
              <c:numCache>
                <c:formatCode>0%</c:formatCode>
                <c:ptCount val="3"/>
                <c:pt idx="0">
                  <c:v>0.9403921013091644</c:v>
                </c:pt>
                <c:pt idx="1">
                  <c:v>0.94038643251446374</c:v>
                </c:pt>
                <c:pt idx="2">
                  <c:v>0</c:v>
                </c:pt>
              </c:numCache>
            </c:numRef>
          </c:val>
          <c:extLst>
            <c:ext xmlns:c16="http://schemas.microsoft.com/office/drawing/2014/chart" uri="{C3380CC4-5D6E-409C-BE32-E72D297353CC}">
              <c16:uniqueId val="{00000000-6299-4BD6-B183-755D69CB80F0}"/>
            </c:ext>
          </c:extLst>
        </c:ser>
        <c:ser>
          <c:idx val="1"/>
          <c:order val="1"/>
          <c:tx>
            <c:strRef>
              <c:f>FormulaGraphs_Year1!$A$25</c:f>
              <c:strCache>
                <c:ptCount val="1"/>
                <c:pt idx="0">
                  <c:v>Engagement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strRef>
          </c:cat>
          <c:val>
            <c:numRef>
              <c:f>(FormulaGraphs_Year1!$D$25,FormulaGraphs_Year1!$D$69,FormulaGraphs_Year1!$D$135)</c:f>
              <c:numCache>
                <c:formatCode>0%</c:formatCode>
                <c:ptCount val="3"/>
                <c:pt idx="0">
                  <c:v>5.9607898690835548E-2</c:v>
                </c:pt>
                <c:pt idx="1">
                  <c:v>5.9613567485536284E-2</c:v>
                </c:pt>
                <c:pt idx="2">
                  <c:v>0</c:v>
                </c:pt>
              </c:numCache>
            </c:numRef>
          </c:val>
          <c:extLst>
            <c:ext xmlns:c16="http://schemas.microsoft.com/office/drawing/2014/chart" uri="{C3380CC4-5D6E-409C-BE32-E72D297353CC}">
              <c16:uniqueId val="{00000001-6299-4BD6-B183-755D69CB80F0}"/>
            </c:ext>
          </c:extLst>
        </c:ser>
        <c:ser>
          <c:idx val="2"/>
          <c:order val="2"/>
          <c:tx>
            <c:strRef>
              <c:f>FormulaGraphs_Year1!$A$27</c:f>
              <c:strCache>
                <c:ptCount val="1"/>
                <c:pt idx="0">
                  <c:v>Positioning</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strRef>
          </c:cat>
          <c:val>
            <c:numRef>
              <c:f>(FormulaGraphs_Year1!$D$27,FormulaGraphs_Year1!$D$71,FormulaGraphs_Year1!$D$137)</c:f>
              <c:numCache>
                <c:formatCode>0%</c:formatCode>
                <c:ptCount val="3"/>
                <c:pt idx="0">
                  <c:v>0</c:v>
                </c:pt>
                <c:pt idx="1">
                  <c:v>0</c:v>
                </c:pt>
                <c:pt idx="2">
                  <c:v>0</c:v>
                </c:pt>
              </c:numCache>
            </c:numRef>
          </c:val>
          <c:extLst>
            <c:ext xmlns:c16="http://schemas.microsoft.com/office/drawing/2014/chart" uri="{C3380CC4-5D6E-409C-BE32-E72D297353CC}">
              <c16:uniqueId val="{00000002-6299-4BD6-B183-755D69CB80F0}"/>
            </c:ext>
          </c:extLst>
        </c:ser>
        <c:ser>
          <c:idx val="3"/>
          <c:order val="3"/>
          <c:tx>
            <c:strRef>
              <c:f>FormulaGraphs_Year1!$A$29</c:f>
              <c:strCache>
                <c:ptCount val="1"/>
                <c:pt idx="0">
                  <c:v>Operations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strRef>
          </c:cat>
          <c:val>
            <c:numRef>
              <c:f>(FormulaGraphs_Year1!$D$29,FormulaGraphs_Year1!$D$73,FormulaGraphs_Year1!$D$139)</c:f>
              <c:numCache>
                <c:formatCode>0%</c:formatCode>
                <c:ptCount val="3"/>
                <c:pt idx="0">
                  <c:v>0</c:v>
                </c:pt>
                <c:pt idx="1">
                  <c:v>0</c:v>
                </c:pt>
                <c:pt idx="2">
                  <c:v>0</c:v>
                </c:pt>
              </c:numCache>
            </c:numRef>
          </c:val>
          <c:extLst>
            <c:ext xmlns:c16="http://schemas.microsoft.com/office/drawing/2014/chart" uri="{C3380CC4-5D6E-409C-BE32-E72D297353CC}">
              <c16:uniqueId val="{00000003-6299-4BD6-B183-755D69CB80F0}"/>
            </c:ext>
          </c:extLst>
        </c:ser>
        <c:dLbls>
          <c:showLegendKey val="0"/>
          <c:showVal val="0"/>
          <c:showCatName val="0"/>
          <c:showSerName val="0"/>
          <c:showPercent val="0"/>
          <c:showBubbleSize val="0"/>
        </c:dLbls>
        <c:gapWidth val="150"/>
        <c:overlap val="100"/>
        <c:axId val="1144316472"/>
        <c:axId val="1144325000"/>
        <c:extLst>
          <c:ext xmlns:c15="http://schemas.microsoft.com/office/drawing/2012/chart" uri="{02D57815-91ED-43cb-92C2-25804820EDAC}">
            <c15:filteredBarSeries>
              <c15:ser>
                <c:idx val="4"/>
                <c:order val="4"/>
                <c:tx>
                  <c:strRef>
                    <c:extLst>
                      <c:ext uri="{02D57815-91ED-43cb-92C2-25804820EDAC}">
                        <c15:formulaRef>
                          <c15:sqref>FormulaGraphs_Year1!$D$1</c15:sqref>
                        </c15:formulaRef>
                      </c:ext>
                    </c:extLst>
                    <c:strCache>
                      <c:ptCount val="1"/>
                    </c:strCache>
                  </c:strRef>
                </c:tx>
                <c:spPr>
                  <a:solidFill>
                    <a:schemeClr val="accent5"/>
                  </a:solidFill>
                  <a:ln>
                    <a:noFill/>
                  </a:ln>
                  <a:effectLst/>
                </c:spPr>
                <c:invertIfNegative val="0"/>
                <c:cat>
                  <c:strRef>
                    <c:extLst>
                      <c:ex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c:ext uri="{02D57815-91ED-43cb-92C2-25804820EDAC}">
                        <c15:formulaRef>
                          <c15:sqref>FormulaGraphs_Year1!$D$2</c15:sqref>
                        </c15:formulaRef>
                      </c:ext>
                    </c:extLst>
                    <c:numCache>
                      <c:formatCode>General</c:formatCode>
                      <c:ptCount val="1"/>
                    </c:numCache>
                  </c:numRef>
                </c:val>
                <c:extLst>
                  <c:ext xmlns:c16="http://schemas.microsoft.com/office/drawing/2014/chart" uri="{C3380CC4-5D6E-409C-BE32-E72D297353CC}">
                    <c16:uniqueId val="{00000004-6299-4BD6-B183-755D69CB80F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FormulaGraphs_Year1!$E$1</c15:sqref>
                        </c15:formulaRef>
                      </c:ext>
                    </c:extLst>
                    <c:strCache>
                      <c:ptCount val="1"/>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FormulaGraphs_Year1!$E$2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6299-4BD6-B183-755D69CB80F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FormulaGraphs_Year1!$A$45</c15:sqref>
                        </c15:formulaRef>
                      </c:ext>
                    </c:extLst>
                    <c:strCache>
                      <c:ptCount val="1"/>
                      <c:pt idx="0">
                        <c:v>Expenditure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FormulaGraphs_Year1!$A$46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6299-4BD6-B183-755D69CB80F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FormulaGraphs_Year1!$B$45</c15:sqref>
                        </c15:formulaRef>
                      </c:ext>
                    </c:extLst>
                    <c:strCache>
                      <c:ptCount val="1"/>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FormulaGraphs_Year1!$B$46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7-6299-4BD6-B183-755D69CB80F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FormulaGraphs_Year1!$C$45</c15:sqref>
                        </c15:formulaRef>
                      </c:ext>
                    </c:extLst>
                    <c:strCache>
                      <c:ptCount val="1"/>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FormulaGraphs_Year1!$C$46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8-6299-4BD6-B183-755D69CB80F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FormulaGraphs_Year1!$D$45</c15:sqref>
                        </c15:formulaRef>
                      </c:ext>
                    </c:extLst>
                    <c:strCache>
                      <c:ptCount val="1"/>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FormulaGraphs_Year1!$D$46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9-6299-4BD6-B183-755D69CB80F0}"/>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FormulaGraphs_Year1!$E$45</c15:sqref>
                        </c15:formulaRef>
                      </c:ext>
                    </c:extLst>
                    <c:strCache>
                      <c:ptCount val="1"/>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FormulaGraphs_Year1!$E$46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A-6299-4BD6-B183-755D69CB80F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FormulaGraphs_Year1!$A$111</c15:sqref>
                        </c15:formulaRef>
                      </c:ext>
                    </c:extLst>
                    <c:strCache>
                      <c:ptCount val="1"/>
                      <c:pt idx="0">
                        <c:v>Expenditure - Verification</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FormulaGraphs_Year1!$A$112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B-6299-4BD6-B183-755D69CB80F0}"/>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FormulaGraphs_Year1!$B$111</c15:sqref>
                        </c15:formulaRef>
                      </c:ext>
                    </c:extLst>
                    <c:strCache>
                      <c:ptCount val="1"/>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FormulaGraphs_Year1!$B$112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C-6299-4BD6-B183-755D69CB80F0}"/>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FormulaGraphs_Year1!$C$111</c15:sqref>
                        </c15:formulaRef>
                      </c:ext>
                    </c:extLst>
                    <c:strCache>
                      <c:ptCount val="1"/>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FormulaGraphs_Year1!$C$112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D-6299-4BD6-B183-755D69CB80F0}"/>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FormulaGraphs_Year1!$D$111</c15:sqref>
                        </c15:formulaRef>
                      </c:ext>
                    </c:extLst>
                    <c:strCache>
                      <c:ptCount val="1"/>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FormulaGraphs_Year1!$D$112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E-6299-4BD6-B183-755D69CB80F0}"/>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FormulaGraphs_Year1!$E$111</c15:sqref>
                        </c15:formulaRef>
                      </c:ext>
                    </c:extLst>
                    <c:strCache>
                      <c:ptCount val="1"/>
                    </c:strCache>
                  </c:strRef>
                </c:tx>
                <c:spPr>
                  <a:solidFill>
                    <a:schemeClr val="accent4">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FormulaGraphs_Year1!$E$112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F-6299-4BD6-B183-755D69CB80F0}"/>
                  </c:ext>
                </c:extLst>
              </c15:ser>
            </c15:filteredBarSeries>
          </c:ext>
        </c:extLst>
      </c:barChart>
      <c:catAx>
        <c:axId val="114431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25000"/>
        <c:crosses val="autoZero"/>
        <c:auto val="1"/>
        <c:lblAlgn val="ctr"/>
        <c:lblOffset val="100"/>
        <c:noMultiLvlLbl val="0"/>
      </c:catAx>
      <c:valAx>
        <c:axId val="1144325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1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aseline="0">
                <a:latin typeface="Arial" panose="020B0604020202020204" pitchFamily="34" charset="0"/>
                <a:cs typeface="Arial" panose="020B0604020202020204" pitchFamily="34" charset="0"/>
              </a:rPr>
              <a:t>C19RM Engagement support allocation </a:t>
            </a:r>
            <a:endParaRPr lang="en-US" sz="2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FormulaGraphs_Year1!$A$36</c:f>
              <c:strCache>
                <c:ptCount val="1"/>
                <c:pt idx="0">
                  <c:v>Human Resources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strRef>
          </c:cat>
          <c:val>
            <c:numRef>
              <c:f>(FormulaGraphs_Year1!$C$36,FormulaGraphs_Year1!$C$80,FormulaGraphs_Year1!$C$145)</c:f>
              <c:numCache>
                <c:formatCode>0%</c:formatCode>
                <c:ptCount val="3"/>
                <c:pt idx="0">
                  <c:v>0</c:v>
                </c:pt>
                <c:pt idx="1">
                  <c:v>0</c:v>
                </c:pt>
                <c:pt idx="2">
                  <c:v>0</c:v>
                </c:pt>
              </c:numCache>
            </c:numRef>
          </c:val>
          <c:extLst>
            <c:ext xmlns:c16="http://schemas.microsoft.com/office/drawing/2014/chart" uri="{C3380CC4-5D6E-409C-BE32-E72D297353CC}">
              <c16:uniqueId val="{00000000-024E-4FA5-978B-836DBE633ECB}"/>
            </c:ext>
          </c:extLst>
        </c:ser>
        <c:ser>
          <c:idx val="1"/>
          <c:order val="1"/>
          <c:tx>
            <c:strRef>
              <c:f>FormulaGraphs_Year1!$A$38</c:f>
              <c:strCache>
                <c:ptCount val="1"/>
                <c:pt idx="0">
                  <c:v>External Professional services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strRef>
          </c:cat>
          <c:val>
            <c:numRef>
              <c:f>(FormulaGraphs_Year1!$C$38,FormulaGraphs_Year1!$C$82,FormulaGraphs_Year1!$C$147)</c:f>
              <c:numCache>
                <c:formatCode>0%</c:formatCode>
                <c:ptCount val="3"/>
                <c:pt idx="0">
                  <c:v>0</c:v>
                </c:pt>
                <c:pt idx="1">
                  <c:v>0</c:v>
                </c:pt>
                <c:pt idx="2">
                  <c:v>0</c:v>
                </c:pt>
              </c:numCache>
            </c:numRef>
          </c:val>
          <c:extLst>
            <c:ext xmlns:c16="http://schemas.microsoft.com/office/drawing/2014/chart" uri="{C3380CC4-5D6E-409C-BE32-E72D297353CC}">
              <c16:uniqueId val="{00000001-024E-4FA5-978B-836DBE633ECB}"/>
            </c:ext>
          </c:extLst>
        </c:ser>
        <c:ser>
          <c:idx val="2"/>
          <c:order val="2"/>
          <c:tx>
            <c:strRef>
              <c:f>FormulaGraphs_Year1!$A$40</c:f>
              <c:strCache>
                <c:ptCount val="1"/>
                <c:pt idx="0">
                  <c:v>Consultation activities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(FormulaGraphs_Year1!$A$1,FormulaGraphs_Year1!$A$45,FormulaGraphs_Year1!$A$111)</c:f>
              <c:strCache>
                <c:ptCount val="3"/>
                <c:pt idx="0">
                  <c:v>Budget</c:v>
                </c:pt>
                <c:pt idx="1">
                  <c:v>Expenditure</c:v>
                </c:pt>
                <c:pt idx="2">
                  <c:v>Expenditure - Verification</c:v>
                </c:pt>
              </c:strCache>
            </c:strRef>
          </c:cat>
          <c:val>
            <c:numRef>
              <c:f>(FormulaGraphs_Year1!$C$40,FormulaGraphs_Year1!$C$84,FormulaGraphs_Year1!$C$149)</c:f>
              <c:numCache>
                <c:formatCode>0%</c:formatCode>
                <c:ptCount val="3"/>
                <c:pt idx="0">
                  <c:v>0</c:v>
                </c:pt>
                <c:pt idx="1">
                  <c:v>0</c:v>
                </c:pt>
                <c:pt idx="2">
                  <c:v>0</c:v>
                </c:pt>
              </c:numCache>
            </c:numRef>
          </c:val>
          <c:extLst>
            <c:ext xmlns:c16="http://schemas.microsoft.com/office/drawing/2014/chart" uri="{C3380CC4-5D6E-409C-BE32-E72D297353CC}">
              <c16:uniqueId val="{00000002-024E-4FA5-978B-836DBE633ECB}"/>
            </c:ext>
          </c:extLst>
        </c:ser>
        <c:dLbls>
          <c:showLegendKey val="0"/>
          <c:showVal val="0"/>
          <c:showCatName val="0"/>
          <c:showSerName val="0"/>
          <c:showPercent val="0"/>
          <c:showBubbleSize val="0"/>
        </c:dLbls>
        <c:gapWidth val="150"/>
        <c:overlap val="100"/>
        <c:axId val="1144316472"/>
        <c:axId val="1144325000"/>
        <c:extLst>
          <c:ext xmlns:c15="http://schemas.microsoft.com/office/drawing/2012/chart" uri="{02D57815-91ED-43cb-92C2-25804820EDAC}">
            <c15:filteredBarSeries>
              <c15:ser>
                <c:idx val="3"/>
                <c:order val="3"/>
                <c:tx>
                  <c:strRef>
                    <c:extLst>
                      <c:ext uri="{02D57815-91ED-43cb-92C2-25804820EDAC}">
                        <c15:formulaRef>
                          <c15:sqref>FormulaGraphs_Year1!$A$29</c15:sqref>
                        </c15:formulaRef>
                      </c:ext>
                    </c:extLst>
                    <c:strCache>
                      <c:ptCount val="1"/>
                      <c:pt idx="0">
                        <c:v>Operations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c:ext uri="{02D57815-91ED-43cb-92C2-25804820EDAC}">
                        <c15:formulaRef>
                          <c15:sqref>(FormulaGraphs_Year1!$D$29,FormulaGraphs_Year1!$D$73,FormulaGraphs_Year1!$D$123)</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3-024E-4FA5-978B-836DBE633EC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FormulaGraphs_Year1!$D$1</c15:sqref>
                        </c15:formulaRef>
                      </c:ext>
                    </c:extLst>
                    <c:strCache>
                      <c:ptCount val="1"/>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FormulaGraphs_Year1!$D$2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4-024E-4FA5-978B-836DBE633EC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FormulaGraphs_Year1!$E$1</c15:sqref>
                        </c15:formulaRef>
                      </c:ext>
                    </c:extLst>
                    <c:strCache>
                      <c:ptCount val="1"/>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FormulaGraphs_Year1!$E$2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024E-4FA5-978B-836DBE633EC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FormulaGraphs_Year1!$A$45</c15:sqref>
                        </c15:formulaRef>
                      </c:ext>
                    </c:extLst>
                    <c:strCache>
                      <c:ptCount val="1"/>
                      <c:pt idx="0">
                        <c:v>Expenditure</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FormulaGraphs_Year1!$A$46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024E-4FA5-978B-836DBE633EC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FormulaGraphs_Year1!$B$45</c15:sqref>
                        </c15:formulaRef>
                      </c:ext>
                    </c:extLst>
                    <c:strCache>
                      <c:ptCount val="1"/>
                    </c:strCache>
                  </c:strRef>
                </c:tx>
                <c:spPr>
                  <a:solidFill>
                    <a:schemeClr val="accent4">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FormulaGraphs_Year1!$B$46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7-024E-4FA5-978B-836DBE633EC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FormulaGraphs_Year1!$C$45</c15:sqref>
                        </c15:formulaRef>
                      </c:ext>
                    </c:extLst>
                    <c:strCache>
                      <c:ptCount val="1"/>
                    </c:strCache>
                  </c:strRef>
                </c:tx>
                <c:spPr>
                  <a:solidFill>
                    <a:schemeClr val="accent6">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FormulaGraphs_Year1!$C$46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8-024E-4FA5-978B-836DBE633EC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FormulaGraphs_Year1!$D$45</c15:sqref>
                        </c15:formulaRef>
                      </c:ext>
                    </c:extLst>
                    <c:strCache>
                      <c:ptCount val="1"/>
                    </c:strCache>
                  </c:strRef>
                </c:tx>
                <c:spPr>
                  <a:solidFill>
                    <a:schemeClr val="accent2">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FormulaGraphs_Year1!$D$46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9-024E-4FA5-978B-836DBE633EC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FormulaGraphs_Year1!$E$45</c15:sqref>
                        </c15:formulaRef>
                      </c:ext>
                    </c:extLst>
                    <c:strCache>
                      <c:ptCount val="1"/>
                    </c:strCache>
                  </c:strRef>
                </c:tx>
                <c:spPr>
                  <a:solidFill>
                    <a:schemeClr val="accent4">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FormulaGraphs_Year1!$E$46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A-024E-4FA5-978B-836DBE633ECB}"/>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FormulaGraphs_Year1!$A$111</c15:sqref>
                        </c15:formulaRef>
                      </c:ext>
                    </c:extLst>
                    <c:strCache>
                      <c:ptCount val="1"/>
                      <c:pt idx="0">
                        <c:v>Expenditure - Verification</c:v>
                      </c:pt>
                    </c:strCache>
                  </c:strRef>
                </c:tx>
                <c:spPr>
                  <a:solidFill>
                    <a:schemeClr val="accent6">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FormulaGraphs_Year1!$A$112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B-024E-4FA5-978B-836DBE633ECB}"/>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FormulaGraphs_Year1!$B$111</c15:sqref>
                        </c15:formulaRef>
                      </c:ext>
                    </c:extLst>
                    <c:strCache>
                      <c:ptCount val="1"/>
                    </c:strCache>
                  </c:strRef>
                </c:tx>
                <c:spPr>
                  <a:solidFill>
                    <a:schemeClr val="accent2">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FormulaGraphs_Year1!$B$112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C-024E-4FA5-978B-836DBE633ECB}"/>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FormulaGraphs_Year1!$C$111</c15:sqref>
                        </c15:formulaRef>
                      </c:ext>
                    </c:extLst>
                    <c:strCache>
                      <c:ptCount val="1"/>
                    </c:strCache>
                  </c:strRef>
                </c:tx>
                <c:spPr>
                  <a:solidFill>
                    <a:schemeClr val="accent4">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FormulaGraphs_Year1!$C$112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D-024E-4FA5-978B-836DBE633ECB}"/>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FormulaGraphs_Year1!$D$111</c15:sqref>
                        </c15:formulaRef>
                      </c:ext>
                    </c:extLst>
                    <c:strCache>
                      <c:ptCount val="1"/>
                    </c:strCache>
                  </c:strRef>
                </c:tx>
                <c:spPr>
                  <a:solidFill>
                    <a:schemeClr val="accent6">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FormulaGraphs_Year1!$D$112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E-024E-4FA5-978B-836DBE633ECB}"/>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FormulaGraphs_Year1!$E$111</c15:sqref>
                        </c15:formulaRef>
                      </c:ext>
                    </c:extLst>
                    <c:strCache>
                      <c:ptCount val="1"/>
                    </c:strCache>
                  </c:strRef>
                </c:tx>
                <c:spPr>
                  <a:solidFill>
                    <a:schemeClr val="accent2">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(FormulaGraphs_Year1!$A$1,FormulaGraphs_Year1!$A$45,FormulaGraphs_Year1!$A$111)</c15:sqref>
                        </c15:formulaRef>
                      </c:ext>
                    </c:extLst>
                    <c:strCache>
                      <c:ptCount val="3"/>
                      <c:pt idx="0">
                        <c:v>Budget</c:v>
                      </c:pt>
                      <c:pt idx="1">
                        <c:v>Expenditure</c:v>
                      </c:pt>
                      <c:pt idx="2">
                        <c:v>Expenditure - Verification</c:v>
                      </c:pt>
                    </c:strCache>
                  </c:strRef>
                </c:cat>
                <c:val>
                  <c:numRef>
                    <c:extLst xmlns:c15="http://schemas.microsoft.com/office/drawing/2012/chart">
                      <c:ext xmlns:c15="http://schemas.microsoft.com/office/drawing/2012/chart" uri="{02D57815-91ED-43cb-92C2-25804820EDAC}">
                        <c15:formulaRef>
                          <c15:sqref>FormulaGraphs_Year1!$E$112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F-024E-4FA5-978B-836DBE633ECB}"/>
                  </c:ext>
                </c:extLst>
              </c15:ser>
            </c15:filteredBarSeries>
          </c:ext>
        </c:extLst>
      </c:barChart>
      <c:catAx>
        <c:axId val="114431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25000"/>
        <c:crosses val="autoZero"/>
        <c:auto val="1"/>
        <c:lblAlgn val="ctr"/>
        <c:lblOffset val="100"/>
        <c:noMultiLvlLbl val="0"/>
      </c:catAx>
      <c:valAx>
        <c:axId val="1144325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1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i="0" u="none" strike="noStrike" baseline="0">
                <a:effectLst/>
                <a:latin typeface="Arial" panose="020B0604020202020204" pitchFamily="34" charset="0"/>
                <a:cs typeface="Arial" panose="020B0604020202020204" pitchFamily="34" charset="0"/>
              </a:rPr>
              <a:t>Annual CCM Funding allocation between areas of responsibility (Activities)</a:t>
            </a:r>
            <a:endParaRPr lang="en-US" sz="2000">
              <a:latin typeface="Arial" panose="020B0604020202020204" pitchFamily="34" charset="0"/>
              <a:cs typeface="Arial" panose="020B0604020202020204" pitchFamily="34" charset="0"/>
            </a:endParaRPr>
          </a:p>
        </c:rich>
      </c:tx>
      <c:layout>
        <c:manualLayout>
          <c:xMode val="edge"/>
          <c:yMode val="edge"/>
          <c:x val="0.1401314695466149"/>
          <c:y val="9.6050407253726756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FormulaGraphs_Year2!$A$7</c:f>
              <c:strCache>
                <c:ptCount val="1"/>
                <c:pt idx="0">
                  <c:v>Oversight</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(FormulaGraphs_Year2!$E$7,FormulaGraphs_Year2!$E$51,FormulaGraphs_Year2!$E$117)</c:f>
              <c:numCache>
                <c:formatCode>0%</c:formatCode>
                <c:ptCount val="3"/>
                <c:pt idx="0">
                  <c:v>0.56140350877192979</c:v>
                </c:pt>
                <c:pt idx="1">
                  <c:v>0</c:v>
                </c:pt>
                <c:pt idx="2">
                  <c:v>0</c:v>
                </c:pt>
              </c:numCache>
            </c:numRef>
          </c:val>
          <c:extLst>
            <c:ext xmlns:c16="http://schemas.microsoft.com/office/drawing/2014/chart" uri="{C3380CC4-5D6E-409C-BE32-E72D297353CC}">
              <c16:uniqueId val="{00000000-5AC4-45CA-9CD9-2EBDD7C02A2C}"/>
            </c:ext>
          </c:extLst>
        </c:ser>
        <c:ser>
          <c:idx val="1"/>
          <c:order val="1"/>
          <c:tx>
            <c:strRef>
              <c:f>FormulaGraphs_Year2!$A$9</c:f>
              <c:strCache>
                <c:ptCount val="1"/>
                <c:pt idx="0">
                  <c:v>Engagement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(FormulaGraphs_Year2!$E$9,FormulaGraphs_Year2!$E$53,FormulaGraphs_Year2!$E$119)</c:f>
              <c:numCache>
                <c:formatCode>0%</c:formatCode>
                <c:ptCount val="3"/>
                <c:pt idx="0">
                  <c:v>0.2046783625730994</c:v>
                </c:pt>
                <c:pt idx="1">
                  <c:v>0</c:v>
                </c:pt>
                <c:pt idx="2">
                  <c:v>0</c:v>
                </c:pt>
              </c:numCache>
            </c:numRef>
          </c:val>
          <c:extLst>
            <c:ext xmlns:c16="http://schemas.microsoft.com/office/drawing/2014/chart" uri="{C3380CC4-5D6E-409C-BE32-E72D297353CC}">
              <c16:uniqueId val="{00000001-5AC4-45CA-9CD9-2EBDD7C02A2C}"/>
            </c:ext>
          </c:extLst>
        </c:ser>
        <c:ser>
          <c:idx val="2"/>
          <c:order val="2"/>
          <c:tx>
            <c:strRef>
              <c:f>FormulaGraphs_Year2!$A$11</c:f>
              <c:strCache>
                <c:ptCount val="1"/>
                <c:pt idx="0">
                  <c:v>Positioning</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(FormulaGraphs_Year2!$E$11,FormulaGraphs_Year2!$E$55,FormulaGraphs_Year2!$E$121)</c:f>
              <c:numCache>
                <c:formatCode>0%</c:formatCode>
                <c:ptCount val="3"/>
                <c:pt idx="0">
                  <c:v>0</c:v>
                </c:pt>
                <c:pt idx="1">
                  <c:v>0</c:v>
                </c:pt>
                <c:pt idx="2">
                  <c:v>0</c:v>
                </c:pt>
              </c:numCache>
            </c:numRef>
          </c:val>
          <c:extLst>
            <c:ext xmlns:c16="http://schemas.microsoft.com/office/drawing/2014/chart" uri="{C3380CC4-5D6E-409C-BE32-E72D297353CC}">
              <c16:uniqueId val="{00000002-5AC4-45CA-9CD9-2EBDD7C02A2C}"/>
            </c:ext>
          </c:extLst>
        </c:ser>
        <c:ser>
          <c:idx val="3"/>
          <c:order val="3"/>
          <c:tx>
            <c:strRef>
              <c:f>FormulaGraphs_Year2!$A$13</c:f>
              <c:strCache>
                <c:ptCount val="1"/>
                <c:pt idx="0">
                  <c:v>Operations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(FormulaGraphs_Year2!$E$13,FormulaGraphs_Year2!$E$57,FormulaGraphs_Year2!$E$123)</c:f>
              <c:numCache>
                <c:formatCode>0%</c:formatCode>
                <c:ptCount val="3"/>
                <c:pt idx="0">
                  <c:v>0.23391812865497075</c:v>
                </c:pt>
                <c:pt idx="1">
                  <c:v>0</c:v>
                </c:pt>
                <c:pt idx="2">
                  <c:v>0</c:v>
                </c:pt>
              </c:numCache>
            </c:numRef>
          </c:val>
          <c:extLst>
            <c:ext xmlns:c16="http://schemas.microsoft.com/office/drawing/2014/chart" uri="{C3380CC4-5D6E-409C-BE32-E72D297353CC}">
              <c16:uniqueId val="{00000003-5AC4-45CA-9CD9-2EBDD7C02A2C}"/>
            </c:ext>
          </c:extLst>
        </c:ser>
        <c:dLbls>
          <c:showLegendKey val="0"/>
          <c:showVal val="0"/>
          <c:showCatName val="0"/>
          <c:showSerName val="0"/>
          <c:showPercent val="0"/>
          <c:showBubbleSize val="0"/>
        </c:dLbls>
        <c:gapWidth val="150"/>
        <c:overlap val="100"/>
        <c:axId val="1189649576"/>
        <c:axId val="1189646624"/>
      </c:barChart>
      <c:catAx>
        <c:axId val="118964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89646624"/>
        <c:crosses val="autoZero"/>
        <c:auto val="1"/>
        <c:lblAlgn val="ctr"/>
        <c:lblOffset val="100"/>
        <c:noMultiLvlLbl val="0"/>
      </c:catAx>
      <c:valAx>
        <c:axId val="1189646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89649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i="0" u="none" strike="noStrike" baseline="0">
                <a:effectLst/>
                <a:latin typeface="Arial" panose="020B0604020202020204" pitchFamily="34" charset="0"/>
                <a:cs typeface="Arial" panose="020B0604020202020204" pitchFamily="34" charset="0"/>
              </a:rPr>
              <a:t>Annual CCM Funding allocation between areas of responsibility (Activities)</a:t>
            </a:r>
            <a:endParaRPr lang="en-US" sz="2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FormulaGraphs_Year3!$A$7</c:f>
              <c:strCache>
                <c:ptCount val="1"/>
                <c:pt idx="0">
                  <c:v>Oversight</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(FormulaGraphs_Year3!$E$7,FormulaGraphs_Year3!$E$51,FormulaGraphs_Year3!$E$117)</c:f>
              <c:numCache>
                <c:formatCode>0%</c:formatCode>
                <c:ptCount val="3"/>
                <c:pt idx="0">
                  <c:v>0.32098765432098764</c:v>
                </c:pt>
                <c:pt idx="1">
                  <c:v>0</c:v>
                </c:pt>
                <c:pt idx="2">
                  <c:v>0</c:v>
                </c:pt>
              </c:numCache>
            </c:numRef>
          </c:val>
          <c:extLst>
            <c:ext xmlns:c16="http://schemas.microsoft.com/office/drawing/2014/chart" uri="{C3380CC4-5D6E-409C-BE32-E72D297353CC}">
              <c16:uniqueId val="{00000000-1E83-40CF-BBA5-D970689E8562}"/>
            </c:ext>
          </c:extLst>
        </c:ser>
        <c:ser>
          <c:idx val="1"/>
          <c:order val="1"/>
          <c:tx>
            <c:strRef>
              <c:f>FormulaGraphs_Year3!$A$9</c:f>
              <c:strCache>
                <c:ptCount val="1"/>
                <c:pt idx="0">
                  <c:v>Engagement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(FormulaGraphs_Year3!$E$9,FormulaGraphs_Year3!$E$53,FormulaGraphs_Year3!$E$119)</c:f>
              <c:numCache>
                <c:formatCode>0%</c:formatCode>
                <c:ptCount val="3"/>
                <c:pt idx="0">
                  <c:v>0.48148148148148145</c:v>
                </c:pt>
                <c:pt idx="1">
                  <c:v>0</c:v>
                </c:pt>
                <c:pt idx="2">
                  <c:v>0</c:v>
                </c:pt>
              </c:numCache>
            </c:numRef>
          </c:val>
          <c:extLst>
            <c:ext xmlns:c16="http://schemas.microsoft.com/office/drawing/2014/chart" uri="{C3380CC4-5D6E-409C-BE32-E72D297353CC}">
              <c16:uniqueId val="{00000001-1E83-40CF-BBA5-D970689E8562}"/>
            </c:ext>
          </c:extLst>
        </c:ser>
        <c:ser>
          <c:idx val="2"/>
          <c:order val="2"/>
          <c:tx>
            <c:strRef>
              <c:f>FormulaGraphs_Year3!$A$11</c:f>
              <c:strCache>
                <c:ptCount val="1"/>
                <c:pt idx="0">
                  <c:v>Positioning</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(FormulaGraphs_Year3!$E$11,FormulaGraphs_Year3!$E$55,FormulaGraphs_Year3!$E$121)</c:f>
              <c:numCache>
                <c:formatCode>0%</c:formatCode>
                <c:ptCount val="3"/>
                <c:pt idx="0">
                  <c:v>0</c:v>
                </c:pt>
                <c:pt idx="1">
                  <c:v>0</c:v>
                </c:pt>
                <c:pt idx="2">
                  <c:v>0</c:v>
                </c:pt>
              </c:numCache>
            </c:numRef>
          </c:val>
          <c:extLst>
            <c:ext xmlns:c16="http://schemas.microsoft.com/office/drawing/2014/chart" uri="{C3380CC4-5D6E-409C-BE32-E72D297353CC}">
              <c16:uniqueId val="{00000002-1E83-40CF-BBA5-D970689E8562}"/>
            </c:ext>
          </c:extLst>
        </c:ser>
        <c:ser>
          <c:idx val="3"/>
          <c:order val="3"/>
          <c:tx>
            <c:strRef>
              <c:f>FormulaGraphs_Year3!$A$13</c:f>
              <c:strCache>
                <c:ptCount val="1"/>
                <c:pt idx="0">
                  <c:v>Operations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(FormulaGraphs_Year3!$E$13,FormulaGraphs_Year3!$E$57,FormulaGraphs_Year3!$E$123)</c:f>
              <c:numCache>
                <c:formatCode>0%</c:formatCode>
                <c:ptCount val="3"/>
                <c:pt idx="0">
                  <c:v>0.19753086419753085</c:v>
                </c:pt>
                <c:pt idx="1">
                  <c:v>0</c:v>
                </c:pt>
                <c:pt idx="2">
                  <c:v>0</c:v>
                </c:pt>
              </c:numCache>
            </c:numRef>
          </c:val>
          <c:extLst>
            <c:ext xmlns:c16="http://schemas.microsoft.com/office/drawing/2014/chart" uri="{C3380CC4-5D6E-409C-BE32-E72D297353CC}">
              <c16:uniqueId val="{00000003-1E83-40CF-BBA5-D970689E8562}"/>
            </c:ext>
          </c:extLst>
        </c:ser>
        <c:dLbls>
          <c:showLegendKey val="0"/>
          <c:showVal val="0"/>
          <c:showCatName val="0"/>
          <c:showSerName val="0"/>
          <c:showPercent val="0"/>
          <c:showBubbleSize val="0"/>
        </c:dLbls>
        <c:gapWidth val="150"/>
        <c:overlap val="100"/>
        <c:axId val="1189649576"/>
        <c:axId val="1189646624"/>
      </c:barChart>
      <c:catAx>
        <c:axId val="118964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89646624"/>
        <c:crosses val="autoZero"/>
        <c:auto val="1"/>
        <c:lblAlgn val="ctr"/>
        <c:lblOffset val="100"/>
        <c:noMultiLvlLbl val="0"/>
      </c:catAx>
      <c:valAx>
        <c:axId val="1189646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89649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2000" b="0" i="0" baseline="0">
                <a:effectLst/>
                <a:latin typeface="Arial" panose="020B0604020202020204" pitchFamily="34" charset="0"/>
                <a:cs typeface="Arial" panose="020B0604020202020204" pitchFamily="34" charset="0"/>
              </a:rPr>
              <a:t>Annual CCM Funding allocation between Fixed Costs and Activities</a:t>
            </a:r>
            <a:endParaRPr lang="en-US" sz="2000">
              <a:effectLst/>
              <a:latin typeface="Arial" panose="020B0604020202020204" pitchFamily="34" charset="0"/>
              <a:cs typeface="Arial" panose="020B0604020202020204" pitchFamily="34" charset="0"/>
            </a:endParaRPr>
          </a:p>
        </c:rich>
      </c:tx>
      <c:layout>
        <c:manualLayout>
          <c:xMode val="edge"/>
          <c:yMode val="edge"/>
          <c:x val="0.22298325722983262"/>
          <c:y val="1.728907330567081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FormulaGraphs_Year2!$B$5</c:f>
              <c:strCache>
                <c:ptCount val="1"/>
                <c:pt idx="0">
                  <c:v>Fixed Costs</c:v>
                </c:pt>
              </c:strCache>
            </c:strRef>
          </c:tx>
          <c:spPr>
            <a:solidFill>
              <a:schemeClr val="accent5">
                <a:shade val="76000"/>
              </a:schemeClr>
            </a:solidFill>
            <a:ln>
              <a:noFill/>
            </a:ln>
            <a:effectLst/>
          </c:spPr>
          <c:invertIfNegative val="0"/>
          <c:dLbls>
            <c:dLbl>
              <c:idx val="0"/>
              <c:tx>
                <c:rich>
                  <a:bodyPr/>
                  <a:lstStyle/>
                  <a:p>
                    <a:fld id="{76D7D037-D5A6-4D2A-93A9-DD692D14FC5E}" type="CELLRANGE">
                      <a:rPr lang="en-US" baseline="0"/>
                      <a:pPr/>
                      <a:t>[CELLRANGE]</a:t>
                    </a:fld>
                    <a:r>
                      <a:rPr lang="en-US" baseline="0"/>
                      <a:t>, </a:t>
                    </a:r>
                    <a:fld id="{2F86759A-38B8-4EE6-A9B9-8EB4D9B27BE7}" type="VALUE">
                      <a:rPr lang="en-US" baseline="0"/>
                      <a:pPr/>
                      <a:t>[VALOR]</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E61-4B5A-BF91-5699EF4133C8}"/>
                </c:ext>
              </c:extLst>
            </c:dLbl>
            <c:dLbl>
              <c:idx val="1"/>
              <c:tx>
                <c:rich>
                  <a:bodyPr/>
                  <a:lstStyle/>
                  <a:p>
                    <a:fld id="{6A966E5F-40B1-4505-9434-B0408C1559D7}" type="CELLRANGE">
                      <a:rPr lang="en-US"/>
                      <a:pPr/>
                      <a:t>[CELLRANGE]</a:t>
                    </a:fld>
                    <a:r>
                      <a:rPr lang="en-US" baseline="0"/>
                      <a:t>, </a:t>
                    </a:r>
                    <a:fld id="{898E60C0-33CF-4AD8-8E73-FF6E08127591}" type="VALUE">
                      <a:rPr lang="en-US" baseline="0"/>
                      <a:pPr/>
                      <a:t>[VALOR]</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E61-4B5A-BF91-5699EF4133C8}"/>
                </c:ext>
              </c:extLst>
            </c:dLbl>
            <c:dLbl>
              <c:idx val="2"/>
              <c:tx>
                <c:rich>
                  <a:bodyPr/>
                  <a:lstStyle/>
                  <a:p>
                    <a:fld id="{817DC444-D6D5-4E5B-B79E-899DB735C5E2}" type="CELLRANGE">
                      <a:rPr lang="en-US"/>
                      <a:pPr/>
                      <a:t>[CELLRANGE]</a:t>
                    </a:fld>
                    <a:r>
                      <a:rPr lang="en-US" baseline="0"/>
                      <a:t>, </a:t>
                    </a:r>
                    <a:fld id="{C83C8B14-CA70-4E57-961B-01277F5C34E3}" type="VALUE">
                      <a:rPr lang="en-US" baseline="0"/>
                      <a:pPr/>
                      <a:t>[VALOR]</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E61-4B5A-BF91-5699EF4133C8}"/>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(FormulaGraphs_Year2!$B$15,FormulaGraphs_Year2!$B$59,FormulaGraphs_Year2!$B$125)</c:f>
              <c:numCache>
                <c:formatCode>#,##0</c:formatCode>
                <c:ptCount val="3"/>
                <c:pt idx="0">
                  <c:v>87432</c:v>
                </c:pt>
                <c:pt idx="1">
                  <c:v>0</c:v>
                </c:pt>
                <c:pt idx="2">
                  <c:v>0</c:v>
                </c:pt>
              </c:numCache>
            </c:numRef>
          </c:val>
          <c:extLst>
            <c:ext xmlns:c15="http://schemas.microsoft.com/office/drawing/2012/chart" uri="{02D57815-91ED-43cb-92C2-25804820EDAC}">
              <c15:datalabelsRange>
                <c15:f>(FormulaGraphs_Year2!$B$17,FormulaGraphs_Year2!$B$61,FormulaGraphs_Year2!$B$127)</c15:f>
                <c15:dlblRangeCache>
                  <c:ptCount val="3"/>
                  <c:pt idx="0">
                    <c:v>67%</c:v>
                  </c:pt>
                </c15:dlblRangeCache>
              </c15:datalabelsRange>
            </c:ext>
            <c:ext xmlns:c16="http://schemas.microsoft.com/office/drawing/2014/chart" uri="{C3380CC4-5D6E-409C-BE32-E72D297353CC}">
              <c16:uniqueId val="{00000003-4E61-4B5A-BF91-5699EF4133C8}"/>
            </c:ext>
          </c:extLst>
        </c:ser>
        <c:ser>
          <c:idx val="1"/>
          <c:order val="1"/>
          <c:tx>
            <c:strRef>
              <c:f>FormulaGraphs_Year2!$C$5</c:f>
              <c:strCache>
                <c:ptCount val="1"/>
                <c:pt idx="0">
                  <c:v>Activities</c:v>
                </c:pt>
              </c:strCache>
            </c:strRef>
          </c:tx>
          <c:spPr>
            <a:solidFill>
              <a:schemeClr val="accent5">
                <a:tint val="77000"/>
              </a:schemeClr>
            </a:solidFill>
            <a:ln>
              <a:noFill/>
            </a:ln>
            <a:effectLst/>
          </c:spPr>
          <c:invertIfNegative val="0"/>
          <c:dLbls>
            <c:dLbl>
              <c:idx val="0"/>
              <c:tx>
                <c:rich>
                  <a:bodyPr/>
                  <a:lstStyle/>
                  <a:p>
                    <a:fld id="{1708D170-F5A8-492C-A6AC-517862D9A1ED}" type="CELLRANGE">
                      <a:rPr lang="en-US" baseline="0"/>
                      <a:pPr/>
                      <a:t>[CELLRANGE]</a:t>
                    </a:fld>
                    <a:r>
                      <a:rPr lang="en-US" baseline="0"/>
                      <a:t>, </a:t>
                    </a:r>
                    <a:fld id="{5F9E150B-277A-4FDF-8879-72CBF67A4AAF}" type="VALUE">
                      <a:rPr lang="en-US" baseline="0"/>
                      <a:pPr/>
                      <a:t>[VALOR]</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E61-4B5A-BF91-5699EF4133C8}"/>
                </c:ext>
              </c:extLst>
            </c:dLbl>
            <c:dLbl>
              <c:idx val="1"/>
              <c:tx>
                <c:rich>
                  <a:bodyPr/>
                  <a:lstStyle/>
                  <a:p>
                    <a:fld id="{E549C8AA-962A-4BAE-A574-11A5FD843B9C}" type="CELLRANGE">
                      <a:rPr lang="en-US"/>
                      <a:pPr/>
                      <a:t>[CELLRANGE]</a:t>
                    </a:fld>
                    <a:r>
                      <a:rPr lang="en-US" baseline="0"/>
                      <a:t>, </a:t>
                    </a:r>
                    <a:fld id="{44166983-EE7E-46E5-9E27-734EAB2EE889}" type="VALUE">
                      <a:rPr lang="en-US" baseline="0"/>
                      <a:pPr/>
                      <a:t>[VALOR]</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E61-4B5A-BF91-5699EF4133C8}"/>
                </c:ext>
              </c:extLst>
            </c:dLbl>
            <c:dLbl>
              <c:idx val="2"/>
              <c:tx>
                <c:rich>
                  <a:bodyPr/>
                  <a:lstStyle/>
                  <a:p>
                    <a:fld id="{D2CC2367-32BE-42E6-9CCE-EAA007558C30}" type="CELLRANGE">
                      <a:rPr lang="en-US"/>
                      <a:pPr/>
                      <a:t>[CELLRANGE]</a:t>
                    </a:fld>
                    <a:r>
                      <a:rPr lang="en-US" baseline="0"/>
                      <a:t>, </a:t>
                    </a:r>
                    <a:fld id="{7B4C8CEB-0D82-4CBD-B600-176318C0C194}" type="VALUE">
                      <a:rPr lang="en-US" baseline="0"/>
                      <a:pPr/>
                      <a:t>[VALOR]</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E61-4B5A-BF91-5699EF4133C8}"/>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(FormulaGraphs_Year2!$C$15,FormulaGraphs_Year2!$C$59,FormulaGraphs_Year2!$C$125)</c:f>
              <c:numCache>
                <c:formatCode>#,##0</c:formatCode>
                <c:ptCount val="3"/>
                <c:pt idx="0">
                  <c:v>42750</c:v>
                </c:pt>
                <c:pt idx="1">
                  <c:v>0</c:v>
                </c:pt>
                <c:pt idx="2">
                  <c:v>0</c:v>
                </c:pt>
              </c:numCache>
            </c:numRef>
          </c:val>
          <c:extLst>
            <c:ext xmlns:c15="http://schemas.microsoft.com/office/drawing/2012/chart" uri="{02D57815-91ED-43cb-92C2-25804820EDAC}">
              <c15:datalabelsRange>
                <c15:f>(FormulaGraphs_Year2!$C$17,FormulaGraphs_Year2!$C$61,FormulaGraphs_Year2!$C$127)</c15:f>
                <c15:dlblRangeCache>
                  <c:ptCount val="3"/>
                  <c:pt idx="0">
                    <c:v>33%</c:v>
                  </c:pt>
                </c15:dlblRangeCache>
              </c15:datalabelsRange>
            </c:ext>
            <c:ext xmlns:c16="http://schemas.microsoft.com/office/drawing/2014/chart" uri="{C3380CC4-5D6E-409C-BE32-E72D297353CC}">
              <c16:uniqueId val="{00000007-4E61-4B5A-BF91-5699EF4133C8}"/>
            </c:ext>
          </c:extLst>
        </c:ser>
        <c:dLbls>
          <c:showLegendKey val="0"/>
          <c:showVal val="0"/>
          <c:showCatName val="0"/>
          <c:showSerName val="0"/>
          <c:showPercent val="0"/>
          <c:showBubbleSize val="0"/>
        </c:dLbls>
        <c:gapWidth val="150"/>
        <c:overlap val="100"/>
        <c:axId val="1531497816"/>
        <c:axId val="1531493880"/>
      </c:barChart>
      <c:catAx>
        <c:axId val="1531497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531493880"/>
        <c:crosses val="autoZero"/>
        <c:auto val="1"/>
        <c:lblAlgn val="ctr"/>
        <c:lblOffset val="100"/>
        <c:noMultiLvlLbl val="0"/>
      </c:catAx>
      <c:valAx>
        <c:axId val="1531493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531497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a:latin typeface="Arial" panose="020B0604020202020204" pitchFamily="34" charset="0"/>
                <a:cs typeface="Arial" panose="020B0604020202020204" pitchFamily="34" charset="0"/>
              </a:rPr>
              <a:t>Annual CCM Funding allocation between Fixed Costs and Activities</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FormulaGraphs_Year3!$B$5</c:f>
              <c:strCache>
                <c:ptCount val="1"/>
                <c:pt idx="0">
                  <c:v>Fixed Costs</c:v>
                </c:pt>
              </c:strCache>
            </c:strRef>
          </c:tx>
          <c:spPr>
            <a:solidFill>
              <a:schemeClr val="accent5">
                <a:shade val="76000"/>
              </a:schemeClr>
            </a:solidFill>
            <a:ln>
              <a:noFill/>
            </a:ln>
            <a:effectLst/>
          </c:spPr>
          <c:invertIfNegative val="0"/>
          <c:dLbls>
            <c:dLbl>
              <c:idx val="0"/>
              <c:tx>
                <c:rich>
                  <a:bodyPr/>
                  <a:lstStyle/>
                  <a:p>
                    <a:fld id="{8C142EDA-37B6-415A-AC39-545E7D561860}" type="CELLRANGE">
                      <a:rPr lang="en-US" baseline="0"/>
                      <a:pPr/>
                      <a:t>[CELLRANGE]</a:t>
                    </a:fld>
                    <a:r>
                      <a:rPr lang="en-US" baseline="0"/>
                      <a:t>, </a:t>
                    </a:r>
                    <a:fld id="{7EB73395-E98F-46AD-AC5F-04F5B3DF0301}"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90E-48D7-AA00-78E10203695A}"/>
                </c:ext>
              </c:extLst>
            </c:dLbl>
            <c:dLbl>
              <c:idx val="1"/>
              <c:tx>
                <c:rich>
                  <a:bodyPr/>
                  <a:lstStyle/>
                  <a:p>
                    <a:fld id="{746B2E92-B217-4A01-9952-FAE6479A069E}" type="CELLRANGE">
                      <a:rPr lang="en-US"/>
                      <a:pPr/>
                      <a:t>[CELLRANGE]</a:t>
                    </a:fld>
                    <a:r>
                      <a:rPr lang="en-US" baseline="0"/>
                      <a:t>, </a:t>
                    </a:r>
                    <a:fld id="{317E29EA-C7E1-4320-BEF4-142548DF8816}"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90E-48D7-AA00-78E10203695A}"/>
                </c:ext>
              </c:extLst>
            </c:dLbl>
            <c:dLbl>
              <c:idx val="2"/>
              <c:tx>
                <c:rich>
                  <a:bodyPr/>
                  <a:lstStyle/>
                  <a:p>
                    <a:fld id="{8C95CF7B-9484-4585-B3A5-FEEF36EAF196}" type="CELLRANGE">
                      <a:rPr lang="en-US"/>
                      <a:pPr/>
                      <a:t>[CELLRANGE]</a:t>
                    </a:fld>
                    <a:r>
                      <a:rPr lang="en-US" baseline="0"/>
                      <a:t>, </a:t>
                    </a:r>
                    <a:fld id="{020F629E-02B4-4F42-BBCD-8A0554F4FE17}"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90E-48D7-AA00-78E10203695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(FormulaGraphs_Year3!$B$15,FormulaGraphs_Year3!$B$59,FormulaGraphs_Year3!$B$125)</c:f>
              <c:numCache>
                <c:formatCode>#,##0</c:formatCode>
                <c:ptCount val="3"/>
                <c:pt idx="0">
                  <c:v>91932</c:v>
                </c:pt>
                <c:pt idx="1">
                  <c:v>0</c:v>
                </c:pt>
                <c:pt idx="2">
                  <c:v>0</c:v>
                </c:pt>
              </c:numCache>
            </c:numRef>
          </c:val>
          <c:extLst>
            <c:ext xmlns:c15="http://schemas.microsoft.com/office/drawing/2012/chart" uri="{02D57815-91ED-43cb-92C2-25804820EDAC}">
              <c15:datalabelsRange>
                <c15:f>(FormulaGraphs_Year3!$B$17,FormulaGraphs_Year3!$B$61,FormulaGraphs_Year3!$B$127)</c15:f>
                <c15:dlblRangeCache>
                  <c:ptCount val="3"/>
                  <c:pt idx="0">
                    <c:v>69%</c:v>
                  </c:pt>
                </c15:dlblRangeCache>
              </c15:datalabelsRange>
            </c:ext>
            <c:ext xmlns:c16="http://schemas.microsoft.com/office/drawing/2014/chart" uri="{C3380CC4-5D6E-409C-BE32-E72D297353CC}">
              <c16:uniqueId val="{00000003-E90E-48D7-AA00-78E10203695A}"/>
            </c:ext>
          </c:extLst>
        </c:ser>
        <c:ser>
          <c:idx val="1"/>
          <c:order val="1"/>
          <c:tx>
            <c:strRef>
              <c:f>FormulaGraphs_Year3!$C$5</c:f>
              <c:strCache>
                <c:ptCount val="1"/>
                <c:pt idx="0">
                  <c:v>Activities</c:v>
                </c:pt>
              </c:strCache>
            </c:strRef>
          </c:tx>
          <c:spPr>
            <a:solidFill>
              <a:schemeClr val="accent5">
                <a:tint val="77000"/>
              </a:schemeClr>
            </a:solidFill>
            <a:ln>
              <a:noFill/>
            </a:ln>
            <a:effectLst/>
          </c:spPr>
          <c:invertIfNegative val="0"/>
          <c:dLbls>
            <c:dLbl>
              <c:idx val="0"/>
              <c:tx>
                <c:rich>
                  <a:bodyPr/>
                  <a:lstStyle/>
                  <a:p>
                    <a:fld id="{B1519F60-7E8E-406C-98CB-19B5D8C2B99B}" type="CELLRANGE">
                      <a:rPr lang="en-US" baseline="0"/>
                      <a:pPr/>
                      <a:t>[CELLRANGE]</a:t>
                    </a:fld>
                    <a:r>
                      <a:rPr lang="en-US" baseline="0"/>
                      <a:t>, </a:t>
                    </a:r>
                    <a:fld id="{08345266-BF9E-493A-A7E4-10DE88E881E7}"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90E-48D7-AA00-78E10203695A}"/>
                </c:ext>
              </c:extLst>
            </c:dLbl>
            <c:dLbl>
              <c:idx val="1"/>
              <c:tx>
                <c:rich>
                  <a:bodyPr/>
                  <a:lstStyle/>
                  <a:p>
                    <a:fld id="{460160A1-897F-4E27-8C1F-59231B757C87}" type="CELLRANGE">
                      <a:rPr lang="en-US"/>
                      <a:pPr/>
                      <a:t>[CELLRANGE]</a:t>
                    </a:fld>
                    <a:r>
                      <a:rPr lang="en-US" baseline="0"/>
                      <a:t>, </a:t>
                    </a:r>
                    <a:fld id="{214E47CB-DDE3-4B2E-8CFA-4496BB83A597}"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90E-48D7-AA00-78E10203695A}"/>
                </c:ext>
              </c:extLst>
            </c:dLbl>
            <c:dLbl>
              <c:idx val="2"/>
              <c:tx>
                <c:rich>
                  <a:bodyPr/>
                  <a:lstStyle/>
                  <a:p>
                    <a:fld id="{3A203F62-286D-4C1C-8A73-3E22A6878543}" type="CELLRANGE">
                      <a:rPr lang="en-US"/>
                      <a:pPr/>
                      <a:t>[CELLRANGE]</a:t>
                    </a:fld>
                    <a:r>
                      <a:rPr lang="en-US" baseline="0"/>
                      <a:t>, </a:t>
                    </a:r>
                    <a:fld id="{936A41A8-1B67-4117-926B-89CC70C190AD}"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90E-48D7-AA00-78E10203695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(FormulaGraphs_Year3!$C$15,FormulaGraphs_Year3!$C$59,FormulaGraphs_Year3!$C$125)</c:f>
              <c:numCache>
                <c:formatCode>#,##0</c:formatCode>
                <c:ptCount val="3"/>
                <c:pt idx="0">
                  <c:v>40500</c:v>
                </c:pt>
                <c:pt idx="1">
                  <c:v>0</c:v>
                </c:pt>
                <c:pt idx="2">
                  <c:v>0</c:v>
                </c:pt>
              </c:numCache>
            </c:numRef>
          </c:val>
          <c:extLst>
            <c:ext xmlns:c15="http://schemas.microsoft.com/office/drawing/2012/chart" uri="{02D57815-91ED-43cb-92C2-25804820EDAC}">
              <c15:datalabelsRange>
                <c15:f>(FormulaGraphs_Year3!$C$17,FormulaGraphs_Year3!$C$61,FormulaGraphs_Year3!$C$127)</c15:f>
                <c15:dlblRangeCache>
                  <c:ptCount val="3"/>
                  <c:pt idx="0">
                    <c:v>31%</c:v>
                  </c:pt>
                </c15:dlblRangeCache>
              </c15:datalabelsRange>
            </c:ext>
            <c:ext xmlns:c16="http://schemas.microsoft.com/office/drawing/2014/chart" uri="{C3380CC4-5D6E-409C-BE32-E72D297353CC}">
              <c16:uniqueId val="{00000007-E90E-48D7-AA00-78E10203695A}"/>
            </c:ext>
          </c:extLst>
        </c:ser>
        <c:dLbls>
          <c:showLegendKey val="0"/>
          <c:showVal val="0"/>
          <c:showCatName val="0"/>
          <c:showSerName val="0"/>
          <c:showPercent val="0"/>
          <c:showBubbleSize val="0"/>
        </c:dLbls>
        <c:gapWidth val="219"/>
        <c:overlap val="100"/>
        <c:axId val="1103923608"/>
        <c:axId val="1103922296"/>
      </c:barChart>
      <c:catAx>
        <c:axId val="110392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03922296"/>
        <c:crosses val="autoZero"/>
        <c:auto val="1"/>
        <c:lblAlgn val="ctr"/>
        <c:lblOffset val="100"/>
        <c:noMultiLvlLbl val="0"/>
      </c:catAx>
      <c:valAx>
        <c:axId val="1103922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03923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2000" b="0" i="0" baseline="0">
                <a:effectLst/>
                <a:latin typeface="Arial" panose="020B0604020202020204" pitchFamily="34" charset="0"/>
                <a:cs typeface="Arial" panose="020B0604020202020204" pitchFamily="34" charset="0"/>
              </a:rPr>
              <a:t>Absorption of CCM Funding resources</a:t>
            </a:r>
            <a:endParaRPr lang="en-US" sz="2000">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clustered"/>
        <c:varyColors val="0"/>
        <c:ser>
          <c:idx val="0"/>
          <c:order val="0"/>
          <c:tx>
            <c:strRef>
              <c:f>FormulaGraphs_Year1!$H$90</c:f>
              <c:strCache>
                <c:ptCount val="1"/>
                <c:pt idx="0">
                  <c:v>Budget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FormulaGraphs_Year1!$F$91:$G$96</c:f>
              <c:multiLvlStrCache>
                <c:ptCount val="6"/>
                <c:lvl>
                  <c:pt idx="0">
                    <c:v>Fixed Costs</c:v>
                  </c:pt>
                  <c:pt idx="1">
                    <c:v>Activities</c:v>
                  </c:pt>
                  <c:pt idx="2">
                    <c:v>Fixed Costs</c:v>
                  </c:pt>
                  <c:pt idx="3">
                    <c:v>Activities</c:v>
                  </c:pt>
                  <c:pt idx="4">
                    <c:v>Fixed Costs</c:v>
                  </c:pt>
                  <c:pt idx="5">
                    <c:v>Activities</c:v>
                  </c:pt>
                </c:lvl>
                <c:lvl>
                  <c:pt idx="0">
                    <c:v>Year 1</c:v>
                  </c:pt>
                  <c:pt idx="2">
                    <c:v>Year 2</c:v>
                  </c:pt>
                  <c:pt idx="4">
                    <c:v>Year 3</c:v>
                  </c:pt>
                </c:lvl>
              </c:multiLvlStrCache>
            </c:multiLvlStrRef>
          </c:cat>
          <c:val>
            <c:numRef>
              <c:f>FormulaGraphs_Year1!$H$91:$H$96</c:f>
              <c:numCache>
                <c:formatCode>#,##0</c:formatCode>
                <c:ptCount val="6"/>
                <c:pt idx="0">
                  <c:v>87432</c:v>
                </c:pt>
                <c:pt idx="1">
                  <c:v>37750</c:v>
                </c:pt>
                <c:pt idx="2">
                  <c:v>87432</c:v>
                </c:pt>
                <c:pt idx="3">
                  <c:v>42750</c:v>
                </c:pt>
                <c:pt idx="4">
                  <c:v>91932</c:v>
                </c:pt>
                <c:pt idx="5">
                  <c:v>40500</c:v>
                </c:pt>
              </c:numCache>
            </c:numRef>
          </c:val>
          <c:extLst>
            <c:ext xmlns:c16="http://schemas.microsoft.com/office/drawing/2014/chart" uri="{C3380CC4-5D6E-409C-BE32-E72D297353CC}">
              <c16:uniqueId val="{00000000-AFDD-4292-A0C0-A93A40F70C26}"/>
            </c:ext>
          </c:extLst>
        </c:ser>
        <c:ser>
          <c:idx val="1"/>
          <c:order val="1"/>
          <c:tx>
            <c:strRef>
              <c:f>FormulaGraphs_Year1!$I$90</c:f>
              <c:strCache>
                <c:ptCount val="1"/>
                <c:pt idx="0">
                  <c:v>Expenditure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FormulaGraphs_Year1!$F$91:$G$96</c:f>
              <c:multiLvlStrCache>
                <c:ptCount val="6"/>
                <c:lvl>
                  <c:pt idx="0">
                    <c:v>Fixed Costs</c:v>
                  </c:pt>
                  <c:pt idx="1">
                    <c:v>Activities</c:v>
                  </c:pt>
                  <c:pt idx="2">
                    <c:v>Fixed Costs</c:v>
                  </c:pt>
                  <c:pt idx="3">
                    <c:v>Activities</c:v>
                  </c:pt>
                  <c:pt idx="4">
                    <c:v>Fixed Costs</c:v>
                  </c:pt>
                  <c:pt idx="5">
                    <c:v>Activities</c:v>
                  </c:pt>
                </c:lvl>
                <c:lvl>
                  <c:pt idx="0">
                    <c:v>Year 1</c:v>
                  </c:pt>
                  <c:pt idx="2">
                    <c:v>Year 2</c:v>
                  </c:pt>
                  <c:pt idx="4">
                    <c:v>Year 3</c:v>
                  </c:pt>
                </c:lvl>
              </c:multiLvlStrCache>
            </c:multiLvlStrRef>
          </c:cat>
          <c:val>
            <c:numRef>
              <c:f>FormulaGraphs_Year1!$I$91:$I$96</c:f>
              <c:numCache>
                <c:formatCode>#,##0</c:formatCode>
                <c:ptCount val="6"/>
                <c:pt idx="0">
                  <c:v>86086.98000000001</c:v>
                </c:pt>
                <c:pt idx="1">
                  <c:v>35139.660000000003</c:v>
                </c:pt>
                <c:pt idx="2">
                  <c:v>0</c:v>
                </c:pt>
                <c:pt idx="3">
                  <c:v>0</c:v>
                </c:pt>
                <c:pt idx="4">
                  <c:v>0</c:v>
                </c:pt>
                <c:pt idx="5">
                  <c:v>0</c:v>
                </c:pt>
              </c:numCache>
            </c:numRef>
          </c:val>
          <c:extLst>
            <c:ext xmlns:c16="http://schemas.microsoft.com/office/drawing/2014/chart" uri="{C3380CC4-5D6E-409C-BE32-E72D297353CC}">
              <c16:uniqueId val="{00000001-AFDD-4292-A0C0-A93A40F70C26}"/>
            </c:ext>
          </c:extLst>
        </c:ser>
        <c:ser>
          <c:idx val="2"/>
          <c:order val="2"/>
          <c:tx>
            <c:strRef>
              <c:f>FormulaGraphs_Year1!$J$90</c:f>
              <c:strCache>
                <c:ptCount val="1"/>
                <c:pt idx="0">
                  <c:v>Expenditure - Verification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FormulaGraphs_Year1!$F$91:$G$96</c:f>
              <c:multiLvlStrCache>
                <c:ptCount val="6"/>
                <c:lvl>
                  <c:pt idx="0">
                    <c:v>Fixed Costs</c:v>
                  </c:pt>
                  <c:pt idx="1">
                    <c:v>Activities</c:v>
                  </c:pt>
                  <c:pt idx="2">
                    <c:v>Fixed Costs</c:v>
                  </c:pt>
                  <c:pt idx="3">
                    <c:v>Activities</c:v>
                  </c:pt>
                  <c:pt idx="4">
                    <c:v>Fixed Costs</c:v>
                  </c:pt>
                  <c:pt idx="5">
                    <c:v>Activities</c:v>
                  </c:pt>
                </c:lvl>
                <c:lvl>
                  <c:pt idx="0">
                    <c:v>Year 1</c:v>
                  </c:pt>
                  <c:pt idx="2">
                    <c:v>Year 2</c:v>
                  </c:pt>
                  <c:pt idx="4">
                    <c:v>Year 3</c:v>
                  </c:pt>
                </c:lvl>
              </c:multiLvlStrCache>
            </c:multiLvlStrRef>
          </c:cat>
          <c:val>
            <c:numRef>
              <c:f>FormulaGraphs_Year1!$J$91:$J$96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FDD-4292-A0C0-A93A40F70C26}"/>
            </c:ext>
          </c:extLst>
        </c:ser>
        <c:dLbls>
          <c:showLegendKey val="0"/>
          <c:showVal val="0"/>
          <c:showCatName val="0"/>
          <c:showSerName val="0"/>
          <c:showPercent val="0"/>
          <c:showBubbleSize val="0"/>
        </c:dLbls>
        <c:gapWidth val="219"/>
        <c:overlap val="-27"/>
        <c:axId val="1323619808"/>
        <c:axId val="1323628664"/>
      </c:barChart>
      <c:catAx>
        <c:axId val="132361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323628664"/>
        <c:crosses val="autoZero"/>
        <c:auto val="1"/>
        <c:lblAlgn val="ctr"/>
        <c:lblOffset val="100"/>
        <c:noMultiLvlLbl val="0"/>
      </c:catAx>
      <c:valAx>
        <c:axId val="1323628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323619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aseline="0">
                <a:latin typeface="Arial" panose="020B0604020202020204" pitchFamily="34" charset="0"/>
                <a:cs typeface="Arial" panose="020B0604020202020204" pitchFamily="34" charset="0"/>
              </a:rPr>
              <a:t>CCM Evolution allocation between areas of responsibility </a:t>
            </a:r>
            <a:endParaRPr lang="en-US" sz="2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FormulaGraphs_Year2!$A$23</c:f>
              <c:strCache>
                <c:ptCount val="1"/>
                <c:pt idx="0">
                  <c:v>Oversight</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(FormulaGraphs_Year2!$D$23,FormulaGraphs_Year2!$D$67,FormulaGraphs_Year2!$D$133)</c:f>
              <c:numCache>
                <c:formatCode>0%</c:formatCode>
                <c:ptCount val="3"/>
                <c:pt idx="0">
                  <c:v>0</c:v>
                </c:pt>
                <c:pt idx="1">
                  <c:v>0</c:v>
                </c:pt>
                <c:pt idx="2">
                  <c:v>0</c:v>
                </c:pt>
              </c:numCache>
            </c:numRef>
          </c:val>
          <c:extLst>
            <c:ext xmlns:c16="http://schemas.microsoft.com/office/drawing/2014/chart" uri="{C3380CC4-5D6E-409C-BE32-E72D297353CC}">
              <c16:uniqueId val="{00000000-95FF-46C0-835B-728FA1417317}"/>
            </c:ext>
          </c:extLst>
        </c:ser>
        <c:ser>
          <c:idx val="1"/>
          <c:order val="1"/>
          <c:tx>
            <c:strRef>
              <c:f>FormulaGraphs_Year2!$A$135</c:f>
              <c:strCache>
                <c:ptCount val="1"/>
                <c:pt idx="0">
                  <c:v>Engagement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(FormulaGraphs_Year2!$D$25,FormulaGraphs_Year2!$D$69,FormulaGraphs_Year2!$D$135)</c:f>
              <c:numCache>
                <c:formatCode>0%</c:formatCode>
                <c:ptCount val="3"/>
                <c:pt idx="0">
                  <c:v>0</c:v>
                </c:pt>
                <c:pt idx="1">
                  <c:v>0</c:v>
                </c:pt>
                <c:pt idx="2">
                  <c:v>0</c:v>
                </c:pt>
              </c:numCache>
            </c:numRef>
          </c:val>
          <c:extLst>
            <c:ext xmlns:c16="http://schemas.microsoft.com/office/drawing/2014/chart" uri="{C3380CC4-5D6E-409C-BE32-E72D297353CC}">
              <c16:uniqueId val="{00000001-95FF-46C0-835B-728FA1417317}"/>
            </c:ext>
          </c:extLst>
        </c:ser>
        <c:ser>
          <c:idx val="2"/>
          <c:order val="2"/>
          <c:tx>
            <c:strRef>
              <c:f>FormulaGraphs_Year2!$A$27</c:f>
              <c:strCache>
                <c:ptCount val="1"/>
                <c:pt idx="0">
                  <c:v>Positioning</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(FormulaGraphs_Year2!$D$27,FormulaGraphs_Year2!$D$71,FormulaGraphs_Year2!$D$137)</c:f>
              <c:numCache>
                <c:formatCode>0%</c:formatCode>
                <c:ptCount val="3"/>
                <c:pt idx="0">
                  <c:v>0</c:v>
                </c:pt>
                <c:pt idx="1">
                  <c:v>0</c:v>
                </c:pt>
                <c:pt idx="2">
                  <c:v>0</c:v>
                </c:pt>
              </c:numCache>
            </c:numRef>
          </c:val>
          <c:extLst>
            <c:ext xmlns:c16="http://schemas.microsoft.com/office/drawing/2014/chart" uri="{C3380CC4-5D6E-409C-BE32-E72D297353CC}">
              <c16:uniqueId val="{00000002-95FF-46C0-835B-728FA1417317}"/>
            </c:ext>
          </c:extLst>
        </c:ser>
        <c:ser>
          <c:idx val="3"/>
          <c:order val="3"/>
          <c:tx>
            <c:strRef>
              <c:f>FormulaGraphs_Year2!$A$29</c:f>
              <c:strCache>
                <c:ptCount val="1"/>
                <c:pt idx="0">
                  <c:v>Operations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(FormulaGraphs_Year2!$D$29,FormulaGraphs_Year2!$D$73,FormulaGraphs_Year2!$D$139)</c:f>
              <c:numCache>
                <c:formatCode>0%</c:formatCode>
                <c:ptCount val="3"/>
                <c:pt idx="0">
                  <c:v>0</c:v>
                </c:pt>
                <c:pt idx="1">
                  <c:v>0</c:v>
                </c:pt>
                <c:pt idx="2">
                  <c:v>0</c:v>
                </c:pt>
              </c:numCache>
            </c:numRef>
          </c:val>
          <c:extLst>
            <c:ext xmlns:c16="http://schemas.microsoft.com/office/drawing/2014/chart" uri="{C3380CC4-5D6E-409C-BE32-E72D297353CC}">
              <c16:uniqueId val="{00000003-95FF-46C0-835B-728FA1417317}"/>
            </c:ext>
          </c:extLst>
        </c:ser>
        <c:dLbls>
          <c:showLegendKey val="0"/>
          <c:showVal val="0"/>
          <c:showCatName val="0"/>
          <c:showSerName val="0"/>
          <c:showPercent val="0"/>
          <c:showBubbleSize val="0"/>
        </c:dLbls>
        <c:gapWidth val="150"/>
        <c:overlap val="100"/>
        <c:axId val="1144316472"/>
        <c:axId val="1144325000"/>
        <c:extLst/>
      </c:barChart>
      <c:catAx>
        <c:axId val="114431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25000"/>
        <c:crosses val="autoZero"/>
        <c:auto val="1"/>
        <c:lblAlgn val="ctr"/>
        <c:lblOffset val="100"/>
        <c:noMultiLvlLbl val="0"/>
      </c:catAx>
      <c:valAx>
        <c:axId val="1144325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1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aseline="0">
                <a:latin typeface="Arial" panose="020B0604020202020204" pitchFamily="34" charset="0"/>
                <a:cs typeface="Arial" panose="020B0604020202020204" pitchFamily="34" charset="0"/>
              </a:rPr>
              <a:t>CCM Evolution allocation between areas of responsibility </a:t>
            </a:r>
            <a:endParaRPr lang="en-US" sz="2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FormulaGraphs_Year3!$A$23</c:f>
              <c:strCache>
                <c:ptCount val="1"/>
                <c:pt idx="0">
                  <c:v>Oversight</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(FormulaGraphs_Year3!$D$23,FormulaGraphs_Year3!$D$67,FormulaGraphs_Year3!$D$133)</c:f>
              <c:numCache>
                <c:formatCode>0%</c:formatCode>
                <c:ptCount val="3"/>
                <c:pt idx="0">
                  <c:v>0</c:v>
                </c:pt>
                <c:pt idx="1">
                  <c:v>0</c:v>
                </c:pt>
                <c:pt idx="2">
                  <c:v>0</c:v>
                </c:pt>
              </c:numCache>
            </c:numRef>
          </c:val>
          <c:extLst>
            <c:ext xmlns:c16="http://schemas.microsoft.com/office/drawing/2014/chart" uri="{C3380CC4-5D6E-409C-BE32-E72D297353CC}">
              <c16:uniqueId val="{00000000-2CE3-4045-8399-7E7B3A40739C}"/>
            </c:ext>
          </c:extLst>
        </c:ser>
        <c:ser>
          <c:idx val="1"/>
          <c:order val="1"/>
          <c:tx>
            <c:strRef>
              <c:f>FormulaGraphs_Year3!$A$25</c:f>
              <c:strCache>
                <c:ptCount val="1"/>
                <c:pt idx="0">
                  <c:v>Engagement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(FormulaGraphs_Year3!$D$25,FormulaGraphs_Year3!$D$69,FormulaGraphs_Year3!$D$135)</c:f>
              <c:numCache>
                <c:formatCode>0%</c:formatCode>
                <c:ptCount val="3"/>
                <c:pt idx="0">
                  <c:v>0</c:v>
                </c:pt>
                <c:pt idx="1">
                  <c:v>0</c:v>
                </c:pt>
                <c:pt idx="2">
                  <c:v>0</c:v>
                </c:pt>
              </c:numCache>
            </c:numRef>
          </c:val>
          <c:extLst>
            <c:ext xmlns:c16="http://schemas.microsoft.com/office/drawing/2014/chart" uri="{C3380CC4-5D6E-409C-BE32-E72D297353CC}">
              <c16:uniqueId val="{00000001-2CE3-4045-8399-7E7B3A40739C}"/>
            </c:ext>
          </c:extLst>
        </c:ser>
        <c:ser>
          <c:idx val="2"/>
          <c:order val="2"/>
          <c:tx>
            <c:strRef>
              <c:f>FormulaGraphs_Year3!$A$27</c:f>
              <c:strCache>
                <c:ptCount val="1"/>
                <c:pt idx="0">
                  <c:v>Positioning</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(FormulaGraphs_Year3!$D$27,FormulaGraphs_Year3!$D$71,FormulaGraphs_Year3!$D$137)</c:f>
              <c:numCache>
                <c:formatCode>0%</c:formatCode>
                <c:ptCount val="3"/>
                <c:pt idx="0">
                  <c:v>0</c:v>
                </c:pt>
                <c:pt idx="1">
                  <c:v>0</c:v>
                </c:pt>
                <c:pt idx="2">
                  <c:v>0</c:v>
                </c:pt>
              </c:numCache>
            </c:numRef>
          </c:val>
          <c:extLst>
            <c:ext xmlns:c16="http://schemas.microsoft.com/office/drawing/2014/chart" uri="{C3380CC4-5D6E-409C-BE32-E72D297353CC}">
              <c16:uniqueId val="{00000002-2CE3-4045-8399-7E7B3A40739C}"/>
            </c:ext>
          </c:extLst>
        </c:ser>
        <c:ser>
          <c:idx val="3"/>
          <c:order val="3"/>
          <c:tx>
            <c:strRef>
              <c:f>FormulaGraphs_Year3!$A$139</c:f>
              <c:strCache>
                <c:ptCount val="1"/>
                <c:pt idx="0">
                  <c:v>Operations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(FormulaGraphs_Year3!$D$29,FormulaGraphs_Year3!$D$73,FormulaGraphs_Year3!$D$139)</c:f>
              <c:numCache>
                <c:formatCode>0%</c:formatCode>
                <c:ptCount val="3"/>
                <c:pt idx="0">
                  <c:v>0</c:v>
                </c:pt>
                <c:pt idx="1">
                  <c:v>0</c:v>
                </c:pt>
                <c:pt idx="2">
                  <c:v>0</c:v>
                </c:pt>
              </c:numCache>
            </c:numRef>
          </c:val>
          <c:extLst>
            <c:ext xmlns:c16="http://schemas.microsoft.com/office/drawing/2014/chart" uri="{C3380CC4-5D6E-409C-BE32-E72D297353CC}">
              <c16:uniqueId val="{00000003-2CE3-4045-8399-7E7B3A40739C}"/>
            </c:ext>
          </c:extLst>
        </c:ser>
        <c:dLbls>
          <c:showLegendKey val="0"/>
          <c:showVal val="0"/>
          <c:showCatName val="0"/>
          <c:showSerName val="0"/>
          <c:showPercent val="0"/>
          <c:showBubbleSize val="0"/>
        </c:dLbls>
        <c:gapWidth val="150"/>
        <c:overlap val="100"/>
        <c:axId val="1144316472"/>
        <c:axId val="1144325000"/>
        <c:extLst/>
      </c:barChart>
      <c:catAx>
        <c:axId val="114431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25000"/>
        <c:crosses val="autoZero"/>
        <c:auto val="1"/>
        <c:lblAlgn val="ctr"/>
        <c:lblOffset val="100"/>
        <c:noMultiLvlLbl val="0"/>
      </c:catAx>
      <c:valAx>
        <c:axId val="1144325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1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2000" b="0" i="0" baseline="0">
                <a:effectLst/>
                <a:latin typeface="Arial" panose="020B0604020202020204" pitchFamily="34" charset="0"/>
                <a:cs typeface="Arial" panose="020B0604020202020204" pitchFamily="34" charset="0"/>
              </a:rPr>
              <a:t>Absorption of CCM Evolution resources</a:t>
            </a:r>
            <a:endParaRPr lang="en-US" sz="2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clustered"/>
        <c:varyColors val="0"/>
        <c:ser>
          <c:idx val="0"/>
          <c:order val="0"/>
          <c:tx>
            <c:strRef>
              <c:f>FormulaGraphs_Year1!$H$98</c:f>
              <c:strCache>
                <c:ptCount val="1"/>
                <c:pt idx="0">
                  <c:v>Budget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FormulaGraphs_Year1!$F$99:$G$104</c:f>
              <c:multiLvlStrCache>
                <c:ptCount val="6"/>
                <c:lvl>
                  <c:pt idx="0">
                    <c:v>Fixed Costs</c:v>
                  </c:pt>
                  <c:pt idx="1">
                    <c:v>Activities</c:v>
                  </c:pt>
                  <c:pt idx="2">
                    <c:v>Fixed Costs</c:v>
                  </c:pt>
                  <c:pt idx="3">
                    <c:v>Activities</c:v>
                  </c:pt>
                  <c:pt idx="4">
                    <c:v>Fixed Costs</c:v>
                  </c:pt>
                  <c:pt idx="5">
                    <c:v>Activities</c:v>
                  </c:pt>
                </c:lvl>
                <c:lvl>
                  <c:pt idx="0">
                    <c:v>Year 1</c:v>
                  </c:pt>
                  <c:pt idx="2">
                    <c:v>Year 2</c:v>
                  </c:pt>
                  <c:pt idx="4">
                    <c:v>Year 3</c:v>
                  </c:pt>
                </c:lvl>
              </c:multiLvlStrCache>
            </c:multiLvlStrRef>
          </c:cat>
          <c:val>
            <c:numRef>
              <c:f>FormulaGraphs_Year1!$H$99:$H$104</c:f>
              <c:numCache>
                <c:formatCode>#,##0</c:formatCode>
                <c:ptCount val="6"/>
                <c:pt idx="0">
                  <c:v>31200</c:v>
                </c:pt>
                <c:pt idx="1">
                  <c:v>1977.65</c:v>
                </c:pt>
                <c:pt idx="2">
                  <c:v>0</c:v>
                </c:pt>
                <c:pt idx="3">
                  <c:v>0</c:v>
                </c:pt>
                <c:pt idx="4">
                  <c:v>0</c:v>
                </c:pt>
                <c:pt idx="5">
                  <c:v>0</c:v>
                </c:pt>
              </c:numCache>
            </c:numRef>
          </c:val>
          <c:extLst>
            <c:ext xmlns:c16="http://schemas.microsoft.com/office/drawing/2014/chart" uri="{C3380CC4-5D6E-409C-BE32-E72D297353CC}">
              <c16:uniqueId val="{00000000-E2BC-4DA0-8EC2-27E4D05CBC7A}"/>
            </c:ext>
          </c:extLst>
        </c:ser>
        <c:ser>
          <c:idx val="1"/>
          <c:order val="1"/>
          <c:tx>
            <c:strRef>
              <c:f>FormulaGraphs_Year1!$I$98</c:f>
              <c:strCache>
                <c:ptCount val="1"/>
                <c:pt idx="0">
                  <c:v>Expenditure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FormulaGraphs_Year1!$F$99:$G$104</c:f>
              <c:multiLvlStrCache>
                <c:ptCount val="6"/>
                <c:lvl>
                  <c:pt idx="0">
                    <c:v>Fixed Costs</c:v>
                  </c:pt>
                  <c:pt idx="1">
                    <c:v>Activities</c:v>
                  </c:pt>
                  <c:pt idx="2">
                    <c:v>Fixed Costs</c:v>
                  </c:pt>
                  <c:pt idx="3">
                    <c:v>Activities</c:v>
                  </c:pt>
                  <c:pt idx="4">
                    <c:v>Fixed Costs</c:v>
                  </c:pt>
                  <c:pt idx="5">
                    <c:v>Activities</c:v>
                  </c:pt>
                </c:lvl>
                <c:lvl>
                  <c:pt idx="0">
                    <c:v>Year 1</c:v>
                  </c:pt>
                  <c:pt idx="2">
                    <c:v>Year 2</c:v>
                  </c:pt>
                  <c:pt idx="4">
                    <c:v>Year 3</c:v>
                  </c:pt>
                </c:lvl>
              </c:multiLvlStrCache>
            </c:multiLvlStrRef>
          </c:cat>
          <c:val>
            <c:numRef>
              <c:f>FormulaGraphs_Year1!$I$99:$I$104</c:f>
              <c:numCache>
                <c:formatCode>#,##0</c:formatCode>
                <c:ptCount val="6"/>
                <c:pt idx="0">
                  <c:v>31200</c:v>
                </c:pt>
                <c:pt idx="1">
                  <c:v>1977.85</c:v>
                </c:pt>
                <c:pt idx="2">
                  <c:v>0</c:v>
                </c:pt>
                <c:pt idx="3">
                  <c:v>0</c:v>
                </c:pt>
                <c:pt idx="4">
                  <c:v>0</c:v>
                </c:pt>
                <c:pt idx="5">
                  <c:v>0</c:v>
                </c:pt>
              </c:numCache>
            </c:numRef>
          </c:val>
          <c:extLst>
            <c:ext xmlns:c16="http://schemas.microsoft.com/office/drawing/2014/chart" uri="{C3380CC4-5D6E-409C-BE32-E72D297353CC}">
              <c16:uniqueId val="{00000001-E2BC-4DA0-8EC2-27E4D05CBC7A}"/>
            </c:ext>
          </c:extLst>
        </c:ser>
        <c:ser>
          <c:idx val="2"/>
          <c:order val="2"/>
          <c:tx>
            <c:strRef>
              <c:f>FormulaGraphs_Year1!$J$98</c:f>
              <c:strCache>
                <c:ptCount val="1"/>
                <c:pt idx="0">
                  <c:v>Expenditure - Verification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FormulaGraphs_Year1!$F$99:$G$104</c:f>
              <c:multiLvlStrCache>
                <c:ptCount val="6"/>
                <c:lvl>
                  <c:pt idx="0">
                    <c:v>Fixed Costs</c:v>
                  </c:pt>
                  <c:pt idx="1">
                    <c:v>Activities</c:v>
                  </c:pt>
                  <c:pt idx="2">
                    <c:v>Fixed Costs</c:v>
                  </c:pt>
                  <c:pt idx="3">
                    <c:v>Activities</c:v>
                  </c:pt>
                  <c:pt idx="4">
                    <c:v>Fixed Costs</c:v>
                  </c:pt>
                  <c:pt idx="5">
                    <c:v>Activities</c:v>
                  </c:pt>
                </c:lvl>
                <c:lvl>
                  <c:pt idx="0">
                    <c:v>Year 1</c:v>
                  </c:pt>
                  <c:pt idx="2">
                    <c:v>Year 2</c:v>
                  </c:pt>
                  <c:pt idx="4">
                    <c:v>Year 3</c:v>
                  </c:pt>
                </c:lvl>
              </c:multiLvlStrCache>
            </c:multiLvlStrRef>
          </c:cat>
          <c:val>
            <c:numRef>
              <c:f>FormulaGraphs_Year1!$J$99:$J$104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2BC-4DA0-8EC2-27E4D05CBC7A}"/>
            </c:ext>
          </c:extLst>
        </c:ser>
        <c:dLbls>
          <c:showLegendKey val="0"/>
          <c:showVal val="0"/>
          <c:showCatName val="0"/>
          <c:showSerName val="0"/>
          <c:showPercent val="0"/>
          <c:showBubbleSize val="0"/>
        </c:dLbls>
        <c:gapWidth val="219"/>
        <c:overlap val="-27"/>
        <c:axId val="1289715248"/>
        <c:axId val="1289714592"/>
      </c:barChart>
      <c:catAx>
        <c:axId val="128971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289714592"/>
        <c:crosses val="autoZero"/>
        <c:auto val="1"/>
        <c:lblAlgn val="ctr"/>
        <c:lblOffset val="100"/>
        <c:noMultiLvlLbl val="0"/>
      </c:catAx>
      <c:valAx>
        <c:axId val="1289714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289715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aseline="0">
                <a:latin typeface="Arial" panose="020B0604020202020204" pitchFamily="34" charset="0"/>
                <a:cs typeface="Arial" panose="020B0604020202020204" pitchFamily="34" charset="0"/>
              </a:rPr>
              <a:t>C19RM Engagement support allocation </a:t>
            </a:r>
            <a:endParaRPr lang="en-US" sz="2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FormulaGraphs_Year2!$A$36</c:f>
              <c:strCache>
                <c:ptCount val="1"/>
                <c:pt idx="0">
                  <c:v>Human Resources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(FormulaGraphs_Year2!$C$36,FormulaGraphs_Year2!$C$80,FormulaGraphs_Year2!$C$145)</c:f>
              <c:numCache>
                <c:formatCode>0%</c:formatCode>
                <c:ptCount val="3"/>
                <c:pt idx="0">
                  <c:v>0</c:v>
                </c:pt>
                <c:pt idx="1">
                  <c:v>0</c:v>
                </c:pt>
                <c:pt idx="2">
                  <c:v>0</c:v>
                </c:pt>
              </c:numCache>
            </c:numRef>
          </c:val>
          <c:extLst>
            <c:ext xmlns:c16="http://schemas.microsoft.com/office/drawing/2014/chart" uri="{C3380CC4-5D6E-409C-BE32-E72D297353CC}">
              <c16:uniqueId val="{00000000-D153-4955-94F3-DEFCEB8C6B8E}"/>
            </c:ext>
          </c:extLst>
        </c:ser>
        <c:ser>
          <c:idx val="1"/>
          <c:order val="1"/>
          <c:tx>
            <c:strRef>
              <c:f>FormulaGraphs_Year2!$A$38</c:f>
              <c:strCache>
                <c:ptCount val="1"/>
                <c:pt idx="0">
                  <c:v>External Professional services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(FormulaGraphs_Year2!$C$38,FormulaGraphs_Year2!$C$82,FormulaGraphs_Year2!$C$147)</c:f>
              <c:numCache>
                <c:formatCode>0%</c:formatCode>
                <c:ptCount val="3"/>
                <c:pt idx="0">
                  <c:v>0</c:v>
                </c:pt>
                <c:pt idx="1">
                  <c:v>0</c:v>
                </c:pt>
                <c:pt idx="2">
                  <c:v>0</c:v>
                </c:pt>
              </c:numCache>
            </c:numRef>
          </c:val>
          <c:extLst>
            <c:ext xmlns:c16="http://schemas.microsoft.com/office/drawing/2014/chart" uri="{C3380CC4-5D6E-409C-BE32-E72D297353CC}">
              <c16:uniqueId val="{00000001-D153-4955-94F3-DEFCEB8C6B8E}"/>
            </c:ext>
          </c:extLst>
        </c:ser>
        <c:ser>
          <c:idx val="2"/>
          <c:order val="2"/>
          <c:tx>
            <c:strRef>
              <c:f>FormulaGraphs_Year2!$A$40</c:f>
              <c:strCache>
                <c:ptCount val="1"/>
                <c:pt idx="0">
                  <c:v>Consultation activities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(FormulaGraphs_Year2!$A$1,FormulaGraphs_Year2!$A$45,FormulaGraphs_Year2!$A$111)</c:f>
              <c:strCache>
                <c:ptCount val="3"/>
                <c:pt idx="0">
                  <c:v>Budget</c:v>
                </c:pt>
                <c:pt idx="1">
                  <c:v>Expenditure</c:v>
                </c:pt>
                <c:pt idx="2">
                  <c:v>Expenditure - Verification</c:v>
                </c:pt>
              </c:strCache>
            </c:strRef>
          </c:cat>
          <c:val>
            <c:numRef>
              <c:f>(FormulaGraphs_Year2!$C$40,FormulaGraphs_Year2!$C$84,FormulaGraphs_Year2!$C$149)</c:f>
              <c:numCache>
                <c:formatCode>0%</c:formatCode>
                <c:ptCount val="3"/>
                <c:pt idx="0">
                  <c:v>0</c:v>
                </c:pt>
                <c:pt idx="1">
                  <c:v>0</c:v>
                </c:pt>
                <c:pt idx="2">
                  <c:v>0</c:v>
                </c:pt>
              </c:numCache>
            </c:numRef>
          </c:val>
          <c:extLst>
            <c:ext xmlns:c16="http://schemas.microsoft.com/office/drawing/2014/chart" uri="{C3380CC4-5D6E-409C-BE32-E72D297353CC}">
              <c16:uniqueId val="{00000002-D153-4955-94F3-DEFCEB8C6B8E}"/>
            </c:ext>
          </c:extLst>
        </c:ser>
        <c:dLbls>
          <c:showLegendKey val="0"/>
          <c:showVal val="0"/>
          <c:showCatName val="0"/>
          <c:showSerName val="0"/>
          <c:showPercent val="0"/>
          <c:showBubbleSize val="0"/>
        </c:dLbls>
        <c:gapWidth val="150"/>
        <c:overlap val="100"/>
        <c:axId val="1144316472"/>
        <c:axId val="1144325000"/>
        <c:extLst/>
      </c:barChart>
      <c:catAx>
        <c:axId val="114431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25000"/>
        <c:crosses val="autoZero"/>
        <c:auto val="1"/>
        <c:lblAlgn val="ctr"/>
        <c:lblOffset val="100"/>
        <c:noMultiLvlLbl val="0"/>
      </c:catAx>
      <c:valAx>
        <c:axId val="1144325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1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aseline="0">
                <a:latin typeface="Arial" panose="020B0604020202020204" pitchFamily="34" charset="0"/>
                <a:cs typeface="Arial" panose="020B0604020202020204" pitchFamily="34" charset="0"/>
              </a:rPr>
              <a:t>C19RM Engagement support allocation </a:t>
            </a:r>
            <a:endParaRPr lang="en-US" sz="2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FormulaGraphs_Year3!$A$36</c:f>
              <c:strCache>
                <c:ptCount val="1"/>
                <c:pt idx="0">
                  <c:v>Human Resources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(FormulaGraphs_Year3!$C$36,FormulaGraphs_Year3!$C$80,FormulaGraphs_Year3!$C$145)</c:f>
              <c:numCache>
                <c:formatCode>0%</c:formatCode>
                <c:ptCount val="3"/>
                <c:pt idx="0">
                  <c:v>0</c:v>
                </c:pt>
                <c:pt idx="1">
                  <c:v>0</c:v>
                </c:pt>
                <c:pt idx="2">
                  <c:v>0</c:v>
                </c:pt>
              </c:numCache>
            </c:numRef>
          </c:val>
          <c:extLst>
            <c:ext xmlns:c16="http://schemas.microsoft.com/office/drawing/2014/chart" uri="{C3380CC4-5D6E-409C-BE32-E72D297353CC}">
              <c16:uniqueId val="{00000000-8403-491F-8699-CD74E907BEEA}"/>
            </c:ext>
          </c:extLst>
        </c:ser>
        <c:ser>
          <c:idx val="1"/>
          <c:order val="1"/>
          <c:tx>
            <c:strRef>
              <c:f>FormulaGraphs_Year3!$A$38</c:f>
              <c:strCache>
                <c:ptCount val="1"/>
                <c:pt idx="0">
                  <c:v>External Professional services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(FormulaGraphs_Year3!$C$38,FormulaGraphs_Year3!$C$82,FormulaGraphs_Year3!$C$147)</c:f>
              <c:numCache>
                <c:formatCode>0%</c:formatCode>
                <c:ptCount val="3"/>
                <c:pt idx="0">
                  <c:v>0</c:v>
                </c:pt>
                <c:pt idx="1">
                  <c:v>0</c:v>
                </c:pt>
                <c:pt idx="2">
                  <c:v>0</c:v>
                </c:pt>
              </c:numCache>
            </c:numRef>
          </c:val>
          <c:extLst>
            <c:ext xmlns:c16="http://schemas.microsoft.com/office/drawing/2014/chart" uri="{C3380CC4-5D6E-409C-BE32-E72D297353CC}">
              <c16:uniqueId val="{00000001-8403-491F-8699-CD74E907BEEA}"/>
            </c:ext>
          </c:extLst>
        </c:ser>
        <c:ser>
          <c:idx val="2"/>
          <c:order val="2"/>
          <c:tx>
            <c:strRef>
              <c:f>FormulaGraphs_Year3!$A$40</c:f>
              <c:strCache>
                <c:ptCount val="1"/>
                <c:pt idx="0">
                  <c:v>Consultation activities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(FormulaGraphs_Year3!$A$1,FormulaGraphs_Year3!$A$45,FormulaGraphs_Year3!$A$111)</c:f>
              <c:strCache>
                <c:ptCount val="3"/>
                <c:pt idx="0">
                  <c:v>Budget</c:v>
                </c:pt>
                <c:pt idx="1">
                  <c:v>Expenditure</c:v>
                </c:pt>
                <c:pt idx="2">
                  <c:v>Expenditure - Verification</c:v>
                </c:pt>
              </c:strCache>
            </c:strRef>
          </c:cat>
          <c:val>
            <c:numRef>
              <c:f>(FormulaGraphs_Year3!$C$40,FormulaGraphs_Year3!$C$84,FormulaGraphs_Year3!$C$149)</c:f>
              <c:numCache>
                <c:formatCode>0%</c:formatCode>
                <c:ptCount val="3"/>
                <c:pt idx="0">
                  <c:v>0</c:v>
                </c:pt>
                <c:pt idx="1">
                  <c:v>0</c:v>
                </c:pt>
                <c:pt idx="2">
                  <c:v>0</c:v>
                </c:pt>
              </c:numCache>
            </c:numRef>
          </c:val>
          <c:extLst>
            <c:ext xmlns:c16="http://schemas.microsoft.com/office/drawing/2014/chart" uri="{C3380CC4-5D6E-409C-BE32-E72D297353CC}">
              <c16:uniqueId val="{00000002-8403-491F-8699-CD74E907BEEA}"/>
            </c:ext>
          </c:extLst>
        </c:ser>
        <c:dLbls>
          <c:showLegendKey val="0"/>
          <c:showVal val="0"/>
          <c:showCatName val="0"/>
          <c:showSerName val="0"/>
          <c:showPercent val="0"/>
          <c:showBubbleSize val="0"/>
        </c:dLbls>
        <c:gapWidth val="150"/>
        <c:overlap val="100"/>
        <c:axId val="1144316472"/>
        <c:axId val="1144325000"/>
        <c:extLst/>
      </c:barChart>
      <c:catAx>
        <c:axId val="114431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25000"/>
        <c:crosses val="autoZero"/>
        <c:auto val="1"/>
        <c:lblAlgn val="ctr"/>
        <c:lblOffset val="100"/>
        <c:noMultiLvlLbl val="0"/>
      </c:catAx>
      <c:valAx>
        <c:axId val="1144325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1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2000" b="0" i="0" baseline="0">
                <a:effectLst/>
                <a:latin typeface="Arial" panose="020B0604020202020204" pitchFamily="34" charset="0"/>
                <a:cs typeface="Arial" panose="020B0604020202020204" pitchFamily="34" charset="0"/>
              </a:rPr>
              <a:t>Absorption of C19RM Engagement support resourceS</a:t>
            </a:r>
            <a:endParaRPr lang="en-US" sz="2000">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clustered"/>
        <c:varyColors val="0"/>
        <c:ser>
          <c:idx val="0"/>
          <c:order val="0"/>
          <c:tx>
            <c:strRef>
              <c:f>FormulaGraphs_Year1!$H$106</c:f>
              <c:strCache>
                <c:ptCount val="1"/>
                <c:pt idx="0">
                  <c:v>Budget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FormulaGraphs_Year1!$F$107:$G$112</c:f>
              <c:multiLvlStrCache>
                <c:ptCount val="6"/>
                <c:lvl>
                  <c:pt idx="0">
                    <c:v>Fixed Costs</c:v>
                  </c:pt>
                  <c:pt idx="1">
                    <c:v>Activities</c:v>
                  </c:pt>
                  <c:pt idx="2">
                    <c:v>Fixed Costs</c:v>
                  </c:pt>
                  <c:pt idx="3">
                    <c:v>Activities</c:v>
                  </c:pt>
                  <c:pt idx="4">
                    <c:v>Fixed Costs</c:v>
                  </c:pt>
                  <c:pt idx="5">
                    <c:v>Activities</c:v>
                  </c:pt>
                </c:lvl>
                <c:lvl>
                  <c:pt idx="0">
                    <c:v>Year 1</c:v>
                  </c:pt>
                  <c:pt idx="2">
                    <c:v>Year 2</c:v>
                  </c:pt>
                  <c:pt idx="4">
                    <c:v>Year 3</c:v>
                  </c:pt>
                </c:lvl>
              </c:multiLvlStrCache>
            </c:multiLvlStrRef>
          </c:cat>
          <c:val>
            <c:numRef>
              <c:f>FormulaGraphs_Year1!$H$107:$H$112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7D3-461F-B80C-4A8A9AD77967}"/>
            </c:ext>
          </c:extLst>
        </c:ser>
        <c:ser>
          <c:idx val="1"/>
          <c:order val="1"/>
          <c:tx>
            <c:strRef>
              <c:f>FormulaGraphs_Year1!$I$106</c:f>
              <c:strCache>
                <c:ptCount val="1"/>
                <c:pt idx="0">
                  <c:v>Expenditure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FormulaGraphs_Year1!$F$107:$G$112</c:f>
              <c:multiLvlStrCache>
                <c:ptCount val="6"/>
                <c:lvl>
                  <c:pt idx="0">
                    <c:v>Fixed Costs</c:v>
                  </c:pt>
                  <c:pt idx="1">
                    <c:v>Activities</c:v>
                  </c:pt>
                  <c:pt idx="2">
                    <c:v>Fixed Costs</c:v>
                  </c:pt>
                  <c:pt idx="3">
                    <c:v>Activities</c:v>
                  </c:pt>
                  <c:pt idx="4">
                    <c:v>Fixed Costs</c:v>
                  </c:pt>
                  <c:pt idx="5">
                    <c:v>Activities</c:v>
                  </c:pt>
                </c:lvl>
                <c:lvl>
                  <c:pt idx="0">
                    <c:v>Year 1</c:v>
                  </c:pt>
                  <c:pt idx="2">
                    <c:v>Year 2</c:v>
                  </c:pt>
                  <c:pt idx="4">
                    <c:v>Year 3</c:v>
                  </c:pt>
                </c:lvl>
              </c:multiLvlStrCache>
            </c:multiLvlStrRef>
          </c:cat>
          <c:val>
            <c:numRef>
              <c:f>FormulaGraphs_Year1!$I$107:$I$112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7D3-461F-B80C-4A8A9AD77967}"/>
            </c:ext>
          </c:extLst>
        </c:ser>
        <c:ser>
          <c:idx val="2"/>
          <c:order val="2"/>
          <c:tx>
            <c:strRef>
              <c:f>FormulaGraphs_Year1!$J$106</c:f>
              <c:strCache>
                <c:ptCount val="1"/>
                <c:pt idx="0">
                  <c:v>Expenditure - Verification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FormulaGraphs_Year1!$F$107:$G$112</c:f>
              <c:multiLvlStrCache>
                <c:ptCount val="6"/>
                <c:lvl>
                  <c:pt idx="0">
                    <c:v>Fixed Costs</c:v>
                  </c:pt>
                  <c:pt idx="1">
                    <c:v>Activities</c:v>
                  </c:pt>
                  <c:pt idx="2">
                    <c:v>Fixed Costs</c:v>
                  </c:pt>
                  <c:pt idx="3">
                    <c:v>Activities</c:v>
                  </c:pt>
                  <c:pt idx="4">
                    <c:v>Fixed Costs</c:v>
                  </c:pt>
                  <c:pt idx="5">
                    <c:v>Activities</c:v>
                  </c:pt>
                </c:lvl>
                <c:lvl>
                  <c:pt idx="0">
                    <c:v>Year 1</c:v>
                  </c:pt>
                  <c:pt idx="2">
                    <c:v>Year 2</c:v>
                  </c:pt>
                  <c:pt idx="4">
                    <c:v>Year 3</c:v>
                  </c:pt>
                </c:lvl>
              </c:multiLvlStrCache>
            </c:multiLvlStrRef>
          </c:cat>
          <c:val>
            <c:numRef>
              <c:f>FormulaGraphs_Year1!$J$107:$J$112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7D3-461F-B80C-4A8A9AD77967}"/>
            </c:ext>
          </c:extLst>
        </c:ser>
        <c:dLbls>
          <c:showLegendKey val="0"/>
          <c:showVal val="0"/>
          <c:showCatName val="0"/>
          <c:showSerName val="0"/>
          <c:showPercent val="0"/>
          <c:showBubbleSize val="0"/>
        </c:dLbls>
        <c:gapWidth val="219"/>
        <c:overlap val="-27"/>
        <c:axId val="1289726400"/>
        <c:axId val="1289728696"/>
      </c:barChart>
      <c:catAx>
        <c:axId val="12897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289728696"/>
        <c:crosses val="autoZero"/>
        <c:auto val="1"/>
        <c:lblAlgn val="ctr"/>
        <c:lblOffset val="100"/>
        <c:noMultiLvlLbl val="0"/>
      </c:catAx>
      <c:valAx>
        <c:axId val="1289728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289726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Cumulative</a:t>
            </a:r>
            <a:r>
              <a:rPr lang="en-US" sz="2000" baseline="0"/>
              <a:t> CCM absorption in the CCM funding period</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s-SV"/>
        </a:p>
      </c:txPr>
    </c:title>
    <c:autoTitleDeleted val="0"/>
    <c:plotArea>
      <c:layout/>
      <c:barChart>
        <c:barDir val="col"/>
        <c:grouping val="clustered"/>
        <c:varyColors val="0"/>
        <c:ser>
          <c:idx val="0"/>
          <c:order val="0"/>
          <c:tx>
            <c:strRef>
              <c:f>FormulaGraphs_Year1!$H$5</c:f>
              <c:strCache>
                <c:ptCount val="1"/>
                <c:pt idx="0">
                  <c:v>Amount available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FormulaGraphs_Year1!$I$4:$J$4</c:f>
              <c:strCache>
                <c:ptCount val="2"/>
                <c:pt idx="0">
                  <c:v>CCM</c:v>
                </c:pt>
                <c:pt idx="1">
                  <c:v>Verified</c:v>
                </c:pt>
              </c:strCache>
            </c:strRef>
          </c:cat>
          <c:val>
            <c:numRef>
              <c:f>FormulaGraphs_Year1!$I$5:$J$5</c:f>
              <c:numCache>
                <c:formatCode>#,##0</c:formatCode>
                <c:ptCount val="2"/>
                <c:pt idx="0">
                  <c:v>168193.59</c:v>
                </c:pt>
                <c:pt idx="1">
                  <c:v>0</c:v>
                </c:pt>
              </c:numCache>
            </c:numRef>
          </c:val>
          <c:extLst>
            <c:ext xmlns:c16="http://schemas.microsoft.com/office/drawing/2014/chart" uri="{C3380CC4-5D6E-409C-BE32-E72D297353CC}">
              <c16:uniqueId val="{00000000-931D-4AE9-BFCA-CEA14C61D680}"/>
            </c:ext>
          </c:extLst>
        </c:ser>
        <c:ser>
          <c:idx val="1"/>
          <c:order val="1"/>
          <c:tx>
            <c:strRef>
              <c:f>FormulaGraphs_Year1!$H$6</c:f>
              <c:strCache>
                <c:ptCount val="1"/>
                <c:pt idx="0">
                  <c:v>Amount spent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FormulaGraphs_Year1!$I$4:$J$4</c:f>
              <c:strCache>
                <c:ptCount val="2"/>
                <c:pt idx="0">
                  <c:v>CCM</c:v>
                </c:pt>
                <c:pt idx="1">
                  <c:v>Verified</c:v>
                </c:pt>
              </c:strCache>
            </c:strRef>
          </c:cat>
          <c:val>
            <c:numRef>
              <c:f>FormulaGraphs_Year1!$I$6:$J$6</c:f>
              <c:numCache>
                <c:formatCode>#,##0</c:formatCode>
                <c:ptCount val="2"/>
                <c:pt idx="0">
                  <c:v>154404.49</c:v>
                </c:pt>
                <c:pt idx="1">
                  <c:v>0</c:v>
                </c:pt>
              </c:numCache>
            </c:numRef>
          </c:val>
          <c:extLst>
            <c:ext xmlns:c16="http://schemas.microsoft.com/office/drawing/2014/chart" uri="{C3380CC4-5D6E-409C-BE32-E72D297353CC}">
              <c16:uniqueId val="{00000001-931D-4AE9-BFCA-CEA14C61D680}"/>
            </c:ext>
          </c:extLst>
        </c:ser>
        <c:dLbls>
          <c:showLegendKey val="0"/>
          <c:showVal val="0"/>
          <c:showCatName val="0"/>
          <c:showSerName val="0"/>
          <c:showPercent val="0"/>
          <c:showBubbleSize val="0"/>
        </c:dLbls>
        <c:gapWidth val="219"/>
        <c:overlap val="-27"/>
        <c:axId val="1323699184"/>
        <c:axId val="1323697544"/>
      </c:barChart>
      <c:catAx>
        <c:axId val="132369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323697544"/>
        <c:crosses val="autoZero"/>
        <c:auto val="1"/>
        <c:lblAlgn val="ctr"/>
        <c:lblOffset val="100"/>
        <c:noMultiLvlLbl val="0"/>
      </c:catAx>
      <c:valAx>
        <c:axId val="1323697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323699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800">
                <a:latin typeface="Arial" panose="020B0604020202020204" pitchFamily="34" charset="0"/>
                <a:cs typeface="Arial" panose="020B0604020202020204" pitchFamily="34" charset="0"/>
              </a:rPr>
              <a:t>Annual CCM Funding allocation between Fixed Costs and Activities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FormulaGraphs_Year4!$B$5</c:f>
              <c:strCache>
                <c:ptCount val="1"/>
                <c:pt idx="0">
                  <c:v>Fixed Costs</c:v>
                </c:pt>
              </c:strCache>
            </c:strRef>
          </c:tx>
          <c:spPr>
            <a:solidFill>
              <a:schemeClr val="accent5">
                <a:shade val="76000"/>
              </a:schemeClr>
            </a:solidFill>
            <a:ln>
              <a:noFill/>
            </a:ln>
            <a:effectLst/>
          </c:spPr>
          <c:invertIfNegative val="0"/>
          <c:dLbls>
            <c:dLbl>
              <c:idx val="0"/>
              <c:tx>
                <c:rich>
                  <a:bodyPr/>
                  <a:lstStyle/>
                  <a:p>
                    <a:fld id="{87136DAF-BC06-41E2-BEE4-51DD89783A7E}" type="CELLRANGE">
                      <a:rPr lang="en-US" baseline="0"/>
                      <a:pPr/>
                      <a:t>[CELLRANGE]</a:t>
                    </a:fld>
                    <a:r>
                      <a:rPr lang="en-US" baseline="0"/>
                      <a:t>, </a:t>
                    </a:r>
                    <a:fld id="{1C893D9B-74FD-44E3-B72D-CB50EAF171FD}"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17E-45F3-BA24-12630771554F}"/>
                </c:ext>
              </c:extLst>
            </c:dLbl>
            <c:dLbl>
              <c:idx val="1"/>
              <c:tx>
                <c:rich>
                  <a:bodyPr/>
                  <a:lstStyle/>
                  <a:p>
                    <a:fld id="{A8BE5DB0-3AFD-4215-9810-5D242F743404}" type="CELLRANGE">
                      <a:rPr lang="en-US"/>
                      <a:pPr/>
                      <a:t>[CELLRANGE]</a:t>
                    </a:fld>
                    <a:r>
                      <a:rPr lang="en-US" baseline="0"/>
                      <a:t>, </a:t>
                    </a:r>
                    <a:fld id="{9F70783F-CD4B-4A62-8784-BC3DCF17BC4B}"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17E-45F3-BA24-12630771554F}"/>
                </c:ext>
              </c:extLst>
            </c:dLbl>
            <c:dLbl>
              <c:idx val="2"/>
              <c:tx>
                <c:rich>
                  <a:bodyPr/>
                  <a:lstStyle/>
                  <a:p>
                    <a:fld id="{721297D6-EF0E-4C80-BE7C-5609ECC6C268}" type="CELLRANGE">
                      <a:rPr lang="en-US"/>
                      <a:pPr/>
                      <a:t>[CELLRANGE]</a:t>
                    </a:fld>
                    <a:r>
                      <a:rPr lang="en-US" baseline="0"/>
                      <a:t>, </a:t>
                    </a:r>
                    <a:fld id="{27E8A80F-00A1-4A6B-BE1A-34DF2DA65CA3}"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17E-45F3-BA24-12630771554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(FormulaGraphs_Year4!$B$15,FormulaGraphs_Year4!$B$59,FormulaGraphs_Year4!$B$125)</c:f>
              <c:numCache>
                <c:formatCode>#,##0</c:formatCode>
                <c:ptCount val="3"/>
                <c:pt idx="0">
                  <c:v>91932</c:v>
                </c:pt>
                <c:pt idx="1">
                  <c:v>0</c:v>
                </c:pt>
                <c:pt idx="2">
                  <c:v>0</c:v>
                </c:pt>
              </c:numCache>
            </c:numRef>
          </c:val>
          <c:extLst>
            <c:ext xmlns:c15="http://schemas.microsoft.com/office/drawing/2012/chart" uri="{02D57815-91ED-43cb-92C2-25804820EDAC}">
              <c15:datalabelsRange>
                <c15:f>(FormulaGraphs_Year4!$B$17,FormulaGraphs_Year4!$B$61,FormulaGraphs_Year4!$B$127)</c15:f>
                <c15:dlblRangeCache>
                  <c:ptCount val="3"/>
                  <c:pt idx="0">
                    <c:v>100%</c:v>
                  </c:pt>
                </c15:dlblRangeCache>
              </c15:datalabelsRange>
            </c:ext>
            <c:ext xmlns:c16="http://schemas.microsoft.com/office/drawing/2014/chart" uri="{C3380CC4-5D6E-409C-BE32-E72D297353CC}">
              <c16:uniqueId val="{00000003-017E-45F3-BA24-12630771554F}"/>
            </c:ext>
          </c:extLst>
        </c:ser>
        <c:ser>
          <c:idx val="1"/>
          <c:order val="1"/>
          <c:tx>
            <c:strRef>
              <c:f>FormulaGraphs_Year4!$C$5</c:f>
              <c:strCache>
                <c:ptCount val="1"/>
                <c:pt idx="0">
                  <c:v>Activities</c:v>
                </c:pt>
              </c:strCache>
            </c:strRef>
          </c:tx>
          <c:spPr>
            <a:solidFill>
              <a:schemeClr val="accent5">
                <a:tint val="77000"/>
              </a:schemeClr>
            </a:solidFill>
            <a:ln>
              <a:noFill/>
            </a:ln>
            <a:effectLst/>
          </c:spPr>
          <c:invertIfNegative val="0"/>
          <c:dLbls>
            <c:dLbl>
              <c:idx val="0"/>
              <c:tx>
                <c:rich>
                  <a:bodyPr/>
                  <a:lstStyle/>
                  <a:p>
                    <a:fld id="{8B4D719B-9B4B-4899-AB0B-9E2B890A55A5}" type="CELLRANGE">
                      <a:rPr lang="en-US" baseline="0"/>
                      <a:pPr/>
                      <a:t>[CELLRANGE]</a:t>
                    </a:fld>
                    <a:r>
                      <a:rPr lang="en-US" baseline="0"/>
                      <a:t>, </a:t>
                    </a:r>
                    <a:fld id="{D97EDF5A-E286-4986-8C1C-16CD8E1AC5CD}"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17E-45F3-BA24-12630771554F}"/>
                </c:ext>
              </c:extLst>
            </c:dLbl>
            <c:dLbl>
              <c:idx val="1"/>
              <c:tx>
                <c:rich>
                  <a:bodyPr/>
                  <a:lstStyle/>
                  <a:p>
                    <a:fld id="{2AF4AEBE-B00B-4247-B199-C9A500209990}" type="CELLRANGE">
                      <a:rPr lang="en-US"/>
                      <a:pPr/>
                      <a:t>[CELLRANGE]</a:t>
                    </a:fld>
                    <a:r>
                      <a:rPr lang="en-US" baseline="0"/>
                      <a:t>, </a:t>
                    </a:r>
                    <a:fld id="{428EA6E0-27DB-4F07-8282-2FA707A1B952}"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17E-45F3-BA24-12630771554F}"/>
                </c:ext>
              </c:extLst>
            </c:dLbl>
            <c:dLbl>
              <c:idx val="2"/>
              <c:tx>
                <c:rich>
                  <a:bodyPr/>
                  <a:lstStyle/>
                  <a:p>
                    <a:fld id="{BE164906-941C-40BE-BF5E-0DF2F5DF536F}" type="CELLRANGE">
                      <a:rPr lang="en-US"/>
                      <a:pPr/>
                      <a:t>[CELLRANGE]</a:t>
                    </a:fld>
                    <a:r>
                      <a:rPr lang="en-US" baseline="0"/>
                      <a:t>, </a:t>
                    </a:r>
                    <a:fld id="{7C8C390A-2BD7-4255-AA5D-624952EBD38A}" type="VALUE">
                      <a:rPr lang="en-US" baseline="0"/>
                      <a:pPr/>
                      <a:t>[VALOR]</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17E-45F3-BA24-12630771554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(FormulaGraphs_Year4!$C$15,FormulaGraphs_Year4!$C$59,FormulaGraphs_Year4!$C$125)</c:f>
              <c:numCache>
                <c:formatCode>#,##0</c:formatCode>
                <c:ptCount val="3"/>
                <c:pt idx="0">
                  <c:v>0</c:v>
                </c:pt>
                <c:pt idx="1">
                  <c:v>0</c:v>
                </c:pt>
                <c:pt idx="2">
                  <c:v>0</c:v>
                </c:pt>
              </c:numCache>
            </c:numRef>
          </c:val>
          <c:extLst>
            <c:ext xmlns:c15="http://schemas.microsoft.com/office/drawing/2012/chart" uri="{02D57815-91ED-43cb-92C2-25804820EDAC}">
              <c15:datalabelsRange>
                <c15:f>(FormulaGraphs_Year4!$C$17,FormulaGraphs_Year4!$C$61,FormulaGraphs_Year4!$C$127)</c15:f>
                <c15:dlblRangeCache>
                  <c:ptCount val="3"/>
                  <c:pt idx="0">
                    <c:v>0%</c:v>
                  </c:pt>
                </c15:dlblRangeCache>
              </c15:datalabelsRange>
            </c:ext>
            <c:ext xmlns:c16="http://schemas.microsoft.com/office/drawing/2014/chart" uri="{C3380CC4-5D6E-409C-BE32-E72D297353CC}">
              <c16:uniqueId val="{00000007-017E-45F3-BA24-12630771554F}"/>
            </c:ext>
          </c:extLst>
        </c:ser>
        <c:dLbls>
          <c:showLegendKey val="0"/>
          <c:showVal val="0"/>
          <c:showCatName val="0"/>
          <c:showSerName val="0"/>
          <c:showPercent val="0"/>
          <c:showBubbleSize val="0"/>
        </c:dLbls>
        <c:gapWidth val="219"/>
        <c:overlap val="100"/>
        <c:axId val="1103923608"/>
        <c:axId val="1103922296"/>
      </c:barChart>
      <c:catAx>
        <c:axId val="110392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03922296"/>
        <c:crosses val="autoZero"/>
        <c:auto val="1"/>
        <c:lblAlgn val="ctr"/>
        <c:lblOffset val="100"/>
        <c:noMultiLvlLbl val="0"/>
      </c:catAx>
      <c:valAx>
        <c:axId val="1103922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03923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800" baseline="0">
                <a:latin typeface="Arial" panose="020B0604020202020204" pitchFamily="34" charset="0"/>
                <a:cs typeface="Arial" panose="020B0604020202020204" pitchFamily="34" charset="0"/>
              </a:rPr>
              <a:t>CCM Evolution allocation between areas of responsibility </a:t>
            </a:r>
            <a:endParaRPr lang="en-US" sz="18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FormulaGraphs_Year4!$A$23</c:f>
              <c:strCache>
                <c:ptCount val="1"/>
                <c:pt idx="0">
                  <c:v>Oversight</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(FormulaGraphs_Year4!$D$23,FormulaGraphs_Year4!$D$67,FormulaGraphs_Year4!$D$133)</c:f>
              <c:numCache>
                <c:formatCode>0%</c:formatCode>
                <c:ptCount val="3"/>
                <c:pt idx="0">
                  <c:v>0</c:v>
                </c:pt>
                <c:pt idx="1">
                  <c:v>0</c:v>
                </c:pt>
                <c:pt idx="2">
                  <c:v>0</c:v>
                </c:pt>
              </c:numCache>
            </c:numRef>
          </c:val>
          <c:extLst>
            <c:ext xmlns:c16="http://schemas.microsoft.com/office/drawing/2014/chart" uri="{C3380CC4-5D6E-409C-BE32-E72D297353CC}">
              <c16:uniqueId val="{00000000-8555-4916-BA47-DDBF3D014B7F}"/>
            </c:ext>
          </c:extLst>
        </c:ser>
        <c:ser>
          <c:idx val="1"/>
          <c:order val="1"/>
          <c:tx>
            <c:strRef>
              <c:f>FormulaGraphs_Year4!$A$25</c:f>
              <c:strCache>
                <c:ptCount val="1"/>
                <c:pt idx="0">
                  <c:v>Engagement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(FormulaGraphs_Year4!$D$25,FormulaGraphs_Year4!$D$69,FormulaGraphs_Year4!$D$135)</c:f>
              <c:numCache>
                <c:formatCode>0%</c:formatCode>
                <c:ptCount val="3"/>
                <c:pt idx="0">
                  <c:v>0</c:v>
                </c:pt>
                <c:pt idx="1">
                  <c:v>0</c:v>
                </c:pt>
                <c:pt idx="2">
                  <c:v>0</c:v>
                </c:pt>
              </c:numCache>
            </c:numRef>
          </c:val>
          <c:extLst>
            <c:ext xmlns:c16="http://schemas.microsoft.com/office/drawing/2014/chart" uri="{C3380CC4-5D6E-409C-BE32-E72D297353CC}">
              <c16:uniqueId val="{00000011-8555-4916-BA47-DDBF3D014B7F}"/>
            </c:ext>
          </c:extLst>
        </c:ser>
        <c:ser>
          <c:idx val="2"/>
          <c:order val="2"/>
          <c:tx>
            <c:strRef>
              <c:f>FormulaGraphs_Year4!$A$27</c:f>
              <c:strCache>
                <c:ptCount val="1"/>
                <c:pt idx="0">
                  <c:v>Positioning</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(FormulaGraphs_Year4!$D$27,FormulaGraphs_Year4!$D$71,FormulaGraphs_Year4!$D$137)</c:f>
              <c:numCache>
                <c:formatCode>0%</c:formatCode>
                <c:ptCount val="3"/>
                <c:pt idx="0">
                  <c:v>0</c:v>
                </c:pt>
                <c:pt idx="1">
                  <c:v>0</c:v>
                </c:pt>
                <c:pt idx="2">
                  <c:v>0</c:v>
                </c:pt>
              </c:numCache>
            </c:numRef>
          </c:val>
          <c:extLst>
            <c:ext xmlns:c16="http://schemas.microsoft.com/office/drawing/2014/chart" uri="{C3380CC4-5D6E-409C-BE32-E72D297353CC}">
              <c16:uniqueId val="{00000012-8555-4916-BA47-DDBF3D014B7F}"/>
            </c:ext>
          </c:extLst>
        </c:ser>
        <c:ser>
          <c:idx val="3"/>
          <c:order val="3"/>
          <c:tx>
            <c:strRef>
              <c:f>FormulaGraphs_Year4!$A$29</c:f>
              <c:strCache>
                <c:ptCount val="1"/>
                <c:pt idx="0">
                  <c:v>Operations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(FormulaGraphs_Year4!$D$29,FormulaGraphs_Year4!$D$73,FormulaGraphs_Year4!$D$139)</c:f>
              <c:numCache>
                <c:formatCode>0%</c:formatCode>
                <c:ptCount val="3"/>
                <c:pt idx="0">
                  <c:v>0</c:v>
                </c:pt>
                <c:pt idx="1">
                  <c:v>0</c:v>
                </c:pt>
                <c:pt idx="2">
                  <c:v>0</c:v>
                </c:pt>
              </c:numCache>
            </c:numRef>
          </c:val>
          <c:extLst>
            <c:ext xmlns:c16="http://schemas.microsoft.com/office/drawing/2014/chart" uri="{C3380CC4-5D6E-409C-BE32-E72D297353CC}">
              <c16:uniqueId val="{00000013-8555-4916-BA47-DDBF3D014B7F}"/>
            </c:ext>
          </c:extLst>
        </c:ser>
        <c:dLbls>
          <c:showLegendKey val="0"/>
          <c:showVal val="0"/>
          <c:showCatName val="0"/>
          <c:showSerName val="0"/>
          <c:showPercent val="0"/>
          <c:showBubbleSize val="0"/>
        </c:dLbls>
        <c:gapWidth val="150"/>
        <c:overlap val="100"/>
        <c:axId val="1144316472"/>
        <c:axId val="1144325000"/>
        <c:extLst/>
      </c:barChart>
      <c:catAx>
        <c:axId val="114431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25000"/>
        <c:crosses val="autoZero"/>
        <c:auto val="1"/>
        <c:lblAlgn val="ctr"/>
        <c:lblOffset val="100"/>
        <c:noMultiLvlLbl val="0"/>
      </c:catAx>
      <c:valAx>
        <c:axId val="1144325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1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800" baseline="0">
                <a:latin typeface="Arial" panose="020B0604020202020204" pitchFamily="34" charset="0"/>
                <a:cs typeface="Arial" panose="020B0604020202020204" pitchFamily="34" charset="0"/>
              </a:rPr>
              <a:t>C19RM Engagement support allocation </a:t>
            </a:r>
            <a:endParaRPr lang="en-US" sz="18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FormulaGraphs_Year4!$A$36</c:f>
              <c:strCache>
                <c:ptCount val="1"/>
                <c:pt idx="0">
                  <c:v>Human Resources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(FormulaGraphs_Year4!$C$36,FormulaGraphs_Year4!$C$80,FormulaGraphs_Year4!$C$145)</c:f>
              <c:numCache>
                <c:formatCode>0%</c:formatCode>
                <c:ptCount val="3"/>
                <c:pt idx="0">
                  <c:v>0</c:v>
                </c:pt>
                <c:pt idx="1">
                  <c:v>0</c:v>
                </c:pt>
                <c:pt idx="2">
                  <c:v>0</c:v>
                </c:pt>
              </c:numCache>
            </c:numRef>
          </c:val>
          <c:extLst>
            <c:ext xmlns:c16="http://schemas.microsoft.com/office/drawing/2014/chart" uri="{C3380CC4-5D6E-409C-BE32-E72D297353CC}">
              <c16:uniqueId val="{00000000-A3FA-4B8D-A2DA-4210E5E4C318}"/>
            </c:ext>
          </c:extLst>
        </c:ser>
        <c:ser>
          <c:idx val="1"/>
          <c:order val="1"/>
          <c:tx>
            <c:strRef>
              <c:f>FormulaGraphs_Year4!$A$38</c:f>
              <c:strCache>
                <c:ptCount val="1"/>
                <c:pt idx="0">
                  <c:v>External Professional services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(FormulaGraphs_Year4!$C$38,FormulaGraphs_Year4!$C$82,FormulaGraphs_Year4!$C$147)</c:f>
              <c:numCache>
                <c:formatCode>0%</c:formatCode>
                <c:ptCount val="3"/>
                <c:pt idx="0">
                  <c:v>0</c:v>
                </c:pt>
                <c:pt idx="1">
                  <c:v>0</c:v>
                </c:pt>
                <c:pt idx="2">
                  <c:v>0</c:v>
                </c:pt>
              </c:numCache>
            </c:numRef>
          </c:val>
          <c:extLst>
            <c:ext xmlns:c16="http://schemas.microsoft.com/office/drawing/2014/chart" uri="{C3380CC4-5D6E-409C-BE32-E72D297353CC}">
              <c16:uniqueId val="{00000001-A3FA-4B8D-A2DA-4210E5E4C318}"/>
            </c:ext>
          </c:extLst>
        </c:ser>
        <c:ser>
          <c:idx val="2"/>
          <c:order val="2"/>
          <c:tx>
            <c:strRef>
              <c:f>FormulaGraphs_Year4!$A$40</c:f>
              <c:strCache>
                <c:ptCount val="1"/>
                <c:pt idx="0">
                  <c:v>Consultation activities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(FormulaGraphs_Year4!$C$40,FormulaGraphs_Year4!$C$84,FormulaGraphs_Year4!$C$149)</c:f>
              <c:numCache>
                <c:formatCode>0%</c:formatCode>
                <c:ptCount val="3"/>
                <c:pt idx="0">
                  <c:v>0</c:v>
                </c:pt>
                <c:pt idx="1">
                  <c:v>0</c:v>
                </c:pt>
                <c:pt idx="2">
                  <c:v>0</c:v>
                </c:pt>
              </c:numCache>
            </c:numRef>
          </c:val>
          <c:extLst>
            <c:ext xmlns:c16="http://schemas.microsoft.com/office/drawing/2014/chart" uri="{C3380CC4-5D6E-409C-BE32-E72D297353CC}">
              <c16:uniqueId val="{00000002-A3FA-4B8D-A2DA-4210E5E4C318}"/>
            </c:ext>
          </c:extLst>
        </c:ser>
        <c:dLbls>
          <c:showLegendKey val="0"/>
          <c:showVal val="0"/>
          <c:showCatName val="0"/>
          <c:showSerName val="0"/>
          <c:showPercent val="0"/>
          <c:showBubbleSize val="0"/>
        </c:dLbls>
        <c:gapWidth val="150"/>
        <c:overlap val="100"/>
        <c:axId val="1144316472"/>
        <c:axId val="1144325000"/>
        <c:extLst/>
      </c:barChart>
      <c:catAx>
        <c:axId val="114431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25000"/>
        <c:crosses val="autoZero"/>
        <c:auto val="1"/>
        <c:lblAlgn val="ctr"/>
        <c:lblOffset val="100"/>
        <c:noMultiLvlLbl val="0"/>
      </c:catAx>
      <c:valAx>
        <c:axId val="1144325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14431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800" b="0" i="0" baseline="0">
                <a:effectLst/>
                <a:latin typeface="Arial" panose="020B0604020202020204" pitchFamily="34" charset="0"/>
                <a:cs typeface="Arial" panose="020B0604020202020204" pitchFamily="34" charset="0"/>
              </a:rPr>
              <a:t>Absorption of CCM Funding resources</a:t>
            </a:r>
            <a:endParaRPr lang="en-US" sz="1800">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clustered"/>
        <c:varyColors val="0"/>
        <c:ser>
          <c:idx val="1"/>
          <c:order val="0"/>
          <c:tx>
            <c:strRef>
              <c:f>FormulaGraphs_Year4!$C$90</c:f>
              <c:strCache>
                <c:ptCount val="1"/>
                <c:pt idx="0">
                  <c:v>Budget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FormulaGraphs_Year4!$A$92:$A$95</c15:sqref>
                  </c15:fullRef>
                </c:ext>
              </c:extLst>
              <c:f>(FormulaGraphs_Year4!$A$92,FormulaGraphs_Year4!$A$94)</c:f>
              <c:strCache>
                <c:ptCount val="2"/>
                <c:pt idx="0">
                  <c:v>Fixed costs</c:v>
                </c:pt>
                <c:pt idx="1">
                  <c:v>Activities</c:v>
                </c:pt>
              </c:strCache>
            </c:strRef>
          </c:cat>
          <c:val>
            <c:numRef>
              <c:extLst>
                <c:ext xmlns:c15="http://schemas.microsoft.com/office/drawing/2012/chart" uri="{02D57815-91ED-43cb-92C2-25804820EDAC}">
                  <c15:fullRef>
                    <c15:sqref>FormulaGraphs_Year4!$C$92:$C$95</c15:sqref>
                  </c15:fullRef>
                </c:ext>
              </c:extLst>
              <c:f>(FormulaGraphs_Year4!$C$92,FormulaGraphs_Year4!$C$94)</c:f>
              <c:numCache>
                <c:formatCode>#,##0</c:formatCode>
                <c:ptCount val="2"/>
                <c:pt idx="0">
                  <c:v>91932</c:v>
                </c:pt>
                <c:pt idx="1">
                  <c:v>0</c:v>
                </c:pt>
              </c:numCache>
            </c:numRef>
          </c:val>
          <c:extLst>
            <c:ext xmlns:c16="http://schemas.microsoft.com/office/drawing/2014/chart" uri="{C3380CC4-5D6E-409C-BE32-E72D297353CC}">
              <c16:uniqueId val="{00000000-756E-452E-A2CC-0E7581BEDBDB}"/>
            </c:ext>
          </c:extLst>
        </c:ser>
        <c:ser>
          <c:idx val="0"/>
          <c:order val="1"/>
          <c:tx>
            <c:strRef>
              <c:f>FormulaGraphs_Year4!$B$90</c:f>
              <c:strCache>
                <c:ptCount val="1"/>
                <c:pt idx="0">
                  <c:v>Expenditure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FormulaGraphs_Year4!$A$92:$A$95</c15:sqref>
                  </c15:fullRef>
                </c:ext>
              </c:extLst>
              <c:f>(FormulaGraphs_Year4!$A$92,FormulaGraphs_Year4!$A$94)</c:f>
              <c:strCache>
                <c:ptCount val="2"/>
                <c:pt idx="0">
                  <c:v>Fixed costs</c:v>
                </c:pt>
                <c:pt idx="1">
                  <c:v>Activities</c:v>
                </c:pt>
              </c:strCache>
            </c:strRef>
          </c:cat>
          <c:val>
            <c:numRef>
              <c:extLst>
                <c:ext xmlns:c15="http://schemas.microsoft.com/office/drawing/2012/chart" uri="{02D57815-91ED-43cb-92C2-25804820EDAC}">
                  <c15:fullRef>
                    <c15:sqref>FormulaGraphs_Year4!$B$92:$B$95</c15:sqref>
                  </c15:fullRef>
                </c:ext>
              </c:extLst>
              <c:f>(FormulaGraphs_Year4!$B$92,FormulaGraphs_Year4!$B$94)</c:f>
              <c:numCache>
                <c:formatCode>#,##0</c:formatCode>
                <c:ptCount val="2"/>
                <c:pt idx="0">
                  <c:v>0</c:v>
                </c:pt>
                <c:pt idx="1">
                  <c:v>0</c:v>
                </c:pt>
              </c:numCache>
            </c:numRef>
          </c:val>
          <c:extLst>
            <c:ext xmlns:c16="http://schemas.microsoft.com/office/drawing/2014/chart" uri="{C3380CC4-5D6E-409C-BE32-E72D297353CC}">
              <c16:uniqueId val="{00000001-756E-452E-A2CC-0E7581BEDBDB}"/>
            </c:ext>
          </c:extLst>
        </c:ser>
        <c:ser>
          <c:idx val="2"/>
          <c:order val="2"/>
          <c:tx>
            <c:strRef>
              <c:f>FormulaGraphs_Year4!$D$90</c:f>
              <c:strCache>
                <c:ptCount val="1"/>
                <c:pt idx="0">
                  <c:v>Expenditure - Verification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FormulaGraphs_Year4!$A$92:$A$95</c15:sqref>
                  </c15:fullRef>
                </c:ext>
              </c:extLst>
              <c:f>(FormulaGraphs_Year4!$A$92,FormulaGraphs_Year4!$A$94)</c:f>
              <c:strCache>
                <c:ptCount val="2"/>
                <c:pt idx="0">
                  <c:v>Fixed costs</c:v>
                </c:pt>
                <c:pt idx="1">
                  <c:v>Activities</c:v>
                </c:pt>
              </c:strCache>
            </c:strRef>
          </c:cat>
          <c:val>
            <c:numRef>
              <c:extLst>
                <c:ext xmlns:c15="http://schemas.microsoft.com/office/drawing/2012/chart" uri="{02D57815-91ED-43cb-92C2-25804820EDAC}">
                  <c15:fullRef>
                    <c15:sqref>FormulaGraphs_Year4!$D$92:$D$95</c15:sqref>
                  </c15:fullRef>
                </c:ext>
              </c:extLst>
              <c:f>(FormulaGraphs_Year4!$D$92,FormulaGraphs_Year4!$D$94)</c:f>
              <c:numCache>
                <c:formatCode>#,##0</c:formatCode>
                <c:ptCount val="2"/>
                <c:pt idx="0">
                  <c:v>0</c:v>
                </c:pt>
                <c:pt idx="1">
                  <c:v>0</c:v>
                </c:pt>
              </c:numCache>
            </c:numRef>
          </c:val>
          <c:extLst>
            <c:ext xmlns:c16="http://schemas.microsoft.com/office/drawing/2014/chart" uri="{C3380CC4-5D6E-409C-BE32-E72D297353CC}">
              <c16:uniqueId val="{00000002-756E-452E-A2CC-0E7581BEDBDB}"/>
            </c:ext>
          </c:extLst>
        </c:ser>
        <c:dLbls>
          <c:showLegendKey val="0"/>
          <c:showVal val="0"/>
          <c:showCatName val="0"/>
          <c:showSerName val="0"/>
          <c:showPercent val="0"/>
          <c:showBubbleSize val="0"/>
        </c:dLbls>
        <c:gapWidth val="219"/>
        <c:overlap val="-27"/>
        <c:axId val="1291155392"/>
        <c:axId val="1291162936"/>
      </c:barChart>
      <c:catAx>
        <c:axId val="129115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291162936"/>
        <c:crosses val="autoZero"/>
        <c:auto val="1"/>
        <c:lblAlgn val="ctr"/>
        <c:lblOffset val="100"/>
        <c:noMultiLvlLbl val="0"/>
      </c:catAx>
      <c:valAx>
        <c:axId val="1291162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29115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800" b="0" i="0" baseline="0">
                <a:effectLst/>
                <a:latin typeface="Arial" panose="020B0604020202020204" pitchFamily="34" charset="0"/>
                <a:cs typeface="Arial" panose="020B0604020202020204" pitchFamily="34" charset="0"/>
              </a:rPr>
              <a:t>Absorption of CCM Evolution resources</a:t>
            </a:r>
            <a:endParaRPr lang="en-US">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clustered"/>
        <c:varyColors val="0"/>
        <c:ser>
          <c:idx val="1"/>
          <c:order val="0"/>
          <c:tx>
            <c:strRef>
              <c:f>FormulaGraphs_Year4!$C$97</c:f>
              <c:strCache>
                <c:ptCount val="1"/>
                <c:pt idx="0">
                  <c:v>Budget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FormulaGraphs_Year4!$A$99:$A$102</c15:sqref>
                  </c15:fullRef>
                </c:ext>
              </c:extLst>
              <c:f>(FormulaGraphs_Year4!$A$99,FormulaGraphs_Year4!$A$101)</c:f>
              <c:strCache>
                <c:ptCount val="2"/>
                <c:pt idx="0">
                  <c:v>Fixed costs</c:v>
                </c:pt>
                <c:pt idx="1">
                  <c:v>Activities</c:v>
                </c:pt>
              </c:strCache>
            </c:strRef>
          </c:cat>
          <c:val>
            <c:numRef>
              <c:extLst>
                <c:ext xmlns:c15="http://schemas.microsoft.com/office/drawing/2012/chart" uri="{02D57815-91ED-43cb-92C2-25804820EDAC}">
                  <c15:fullRef>
                    <c15:sqref>FormulaGraphs_Year4!$C$99:$C$102</c15:sqref>
                  </c15:fullRef>
                </c:ext>
              </c:extLst>
              <c:f>(FormulaGraphs_Year4!$C$99,FormulaGraphs_Year4!$C$101)</c:f>
              <c:numCache>
                <c:formatCode>#,##0</c:formatCode>
                <c:ptCount val="2"/>
                <c:pt idx="0">
                  <c:v>0</c:v>
                </c:pt>
                <c:pt idx="1">
                  <c:v>0</c:v>
                </c:pt>
              </c:numCache>
            </c:numRef>
          </c:val>
          <c:extLst>
            <c:ext xmlns:c16="http://schemas.microsoft.com/office/drawing/2014/chart" uri="{C3380CC4-5D6E-409C-BE32-E72D297353CC}">
              <c16:uniqueId val="{00000000-A7E9-4880-8E0E-3E097A382875}"/>
            </c:ext>
          </c:extLst>
        </c:ser>
        <c:ser>
          <c:idx val="0"/>
          <c:order val="1"/>
          <c:tx>
            <c:strRef>
              <c:f>FormulaGraphs_Year4!$B$97</c:f>
              <c:strCache>
                <c:ptCount val="1"/>
                <c:pt idx="0">
                  <c:v>Expenditure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FormulaGraphs_Year4!$A$99:$A$102</c15:sqref>
                  </c15:fullRef>
                </c:ext>
              </c:extLst>
              <c:f>(FormulaGraphs_Year4!$A$99,FormulaGraphs_Year4!$A$101)</c:f>
              <c:strCache>
                <c:ptCount val="2"/>
                <c:pt idx="0">
                  <c:v>Fixed costs</c:v>
                </c:pt>
                <c:pt idx="1">
                  <c:v>Activities</c:v>
                </c:pt>
              </c:strCache>
            </c:strRef>
          </c:cat>
          <c:val>
            <c:numRef>
              <c:extLst>
                <c:ext xmlns:c15="http://schemas.microsoft.com/office/drawing/2012/chart" uri="{02D57815-91ED-43cb-92C2-25804820EDAC}">
                  <c15:fullRef>
                    <c15:sqref>FormulaGraphs_Year4!$B$99:$B$102</c15:sqref>
                  </c15:fullRef>
                </c:ext>
              </c:extLst>
              <c:f>(FormulaGraphs_Year4!$B$99,FormulaGraphs_Year4!$B$101)</c:f>
              <c:numCache>
                <c:formatCode>#,##0</c:formatCode>
                <c:ptCount val="2"/>
                <c:pt idx="0">
                  <c:v>0</c:v>
                </c:pt>
                <c:pt idx="1">
                  <c:v>0</c:v>
                </c:pt>
              </c:numCache>
            </c:numRef>
          </c:val>
          <c:extLst>
            <c:ext xmlns:c16="http://schemas.microsoft.com/office/drawing/2014/chart" uri="{C3380CC4-5D6E-409C-BE32-E72D297353CC}">
              <c16:uniqueId val="{00000001-A7E9-4880-8E0E-3E097A382875}"/>
            </c:ext>
          </c:extLst>
        </c:ser>
        <c:ser>
          <c:idx val="2"/>
          <c:order val="2"/>
          <c:tx>
            <c:strRef>
              <c:f>FormulaGraphs_Year4!$D$97</c:f>
              <c:strCache>
                <c:ptCount val="1"/>
                <c:pt idx="0">
                  <c:v>Expenditure - Verification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FormulaGraphs_Year4!$A$99:$A$102</c15:sqref>
                  </c15:fullRef>
                </c:ext>
              </c:extLst>
              <c:f>(FormulaGraphs_Year4!$A$99,FormulaGraphs_Year4!$A$101)</c:f>
              <c:strCache>
                <c:ptCount val="2"/>
                <c:pt idx="0">
                  <c:v>Fixed costs</c:v>
                </c:pt>
                <c:pt idx="1">
                  <c:v>Activities</c:v>
                </c:pt>
              </c:strCache>
            </c:strRef>
          </c:cat>
          <c:val>
            <c:numRef>
              <c:extLst>
                <c:ext xmlns:c15="http://schemas.microsoft.com/office/drawing/2012/chart" uri="{02D57815-91ED-43cb-92C2-25804820EDAC}">
                  <c15:fullRef>
                    <c15:sqref>FormulaGraphs_Year4!$D$99:$D$102</c15:sqref>
                  </c15:fullRef>
                </c:ext>
              </c:extLst>
              <c:f>(FormulaGraphs_Year4!$D$99,FormulaGraphs_Year4!$D$101)</c:f>
              <c:numCache>
                <c:formatCode>#,##0</c:formatCode>
                <c:ptCount val="2"/>
                <c:pt idx="0">
                  <c:v>0</c:v>
                </c:pt>
                <c:pt idx="1">
                  <c:v>0</c:v>
                </c:pt>
              </c:numCache>
            </c:numRef>
          </c:val>
          <c:extLst>
            <c:ext xmlns:c16="http://schemas.microsoft.com/office/drawing/2014/chart" uri="{C3380CC4-5D6E-409C-BE32-E72D297353CC}">
              <c16:uniqueId val="{00000002-A7E9-4880-8E0E-3E097A382875}"/>
            </c:ext>
          </c:extLst>
        </c:ser>
        <c:dLbls>
          <c:showLegendKey val="0"/>
          <c:showVal val="0"/>
          <c:showCatName val="0"/>
          <c:showSerName val="0"/>
          <c:showPercent val="0"/>
          <c:showBubbleSize val="0"/>
        </c:dLbls>
        <c:gapWidth val="219"/>
        <c:overlap val="-27"/>
        <c:axId val="1291095368"/>
        <c:axId val="1291101928"/>
      </c:barChart>
      <c:catAx>
        <c:axId val="129109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291101928"/>
        <c:crosses val="autoZero"/>
        <c:auto val="1"/>
        <c:lblAlgn val="ctr"/>
        <c:lblOffset val="100"/>
        <c:noMultiLvlLbl val="0"/>
      </c:catAx>
      <c:valAx>
        <c:axId val="1291101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291095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800" b="0" i="0" baseline="0">
                <a:effectLst/>
                <a:latin typeface="Arial" panose="020B0604020202020204" pitchFamily="34" charset="0"/>
                <a:cs typeface="Arial" panose="020B0604020202020204" pitchFamily="34" charset="0"/>
              </a:rPr>
              <a:t>Absorption of C19RM Engagement support resources</a:t>
            </a:r>
            <a:endParaRPr lang="en-US">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clustered"/>
        <c:varyColors val="0"/>
        <c:ser>
          <c:idx val="1"/>
          <c:order val="0"/>
          <c:tx>
            <c:strRef>
              <c:f>FormulaGraphs_Year1!$C$104</c:f>
              <c:strCache>
                <c:ptCount val="1"/>
                <c:pt idx="0">
                  <c:v>Budget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FormulaGraphs_Year1!$A$105:$A$109</c15:sqref>
                  </c15:fullRef>
                </c:ext>
              </c:extLst>
              <c:f>(FormulaGraphs_Year1!$A$106,FormulaGraphs_Year1!$A$108)</c:f>
              <c:strCache>
                <c:ptCount val="2"/>
                <c:pt idx="0">
                  <c:v>Fixed costs</c:v>
                </c:pt>
                <c:pt idx="1">
                  <c:v>Activities</c:v>
                </c:pt>
              </c:strCache>
            </c:strRef>
          </c:cat>
          <c:val>
            <c:numRef>
              <c:extLst>
                <c:ext xmlns:c15="http://schemas.microsoft.com/office/drawing/2012/chart" uri="{02D57815-91ED-43cb-92C2-25804820EDAC}">
                  <c15:fullRef>
                    <c15:sqref>FormulaGraphs_Year1!$C$105:$C$109</c15:sqref>
                  </c15:fullRef>
                </c:ext>
              </c:extLst>
              <c:f>(FormulaGraphs_Year1!$C$106,FormulaGraphs_Year1!$C$108)</c:f>
              <c:numCache>
                <c:formatCode>#,##0</c:formatCode>
                <c:ptCount val="2"/>
                <c:pt idx="0">
                  <c:v>0</c:v>
                </c:pt>
                <c:pt idx="1">
                  <c:v>0</c:v>
                </c:pt>
              </c:numCache>
            </c:numRef>
          </c:val>
          <c:extLst>
            <c:ext xmlns:c16="http://schemas.microsoft.com/office/drawing/2014/chart" uri="{C3380CC4-5D6E-409C-BE32-E72D297353CC}">
              <c16:uniqueId val="{00000000-A996-43AD-88BE-68F5632E38F4}"/>
            </c:ext>
          </c:extLst>
        </c:ser>
        <c:ser>
          <c:idx val="0"/>
          <c:order val="1"/>
          <c:tx>
            <c:strRef>
              <c:f>FormulaGraphs_Year1!$B$104</c:f>
              <c:strCache>
                <c:ptCount val="1"/>
                <c:pt idx="0">
                  <c:v>Expenditure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FormulaGraphs_Year1!$A$105:$A$109</c15:sqref>
                  </c15:fullRef>
                </c:ext>
              </c:extLst>
              <c:f>(FormulaGraphs_Year1!$A$106,FormulaGraphs_Year1!$A$108)</c:f>
              <c:strCache>
                <c:ptCount val="2"/>
                <c:pt idx="0">
                  <c:v>Fixed costs</c:v>
                </c:pt>
                <c:pt idx="1">
                  <c:v>Activities</c:v>
                </c:pt>
              </c:strCache>
            </c:strRef>
          </c:cat>
          <c:val>
            <c:numRef>
              <c:extLst>
                <c:ext xmlns:c15="http://schemas.microsoft.com/office/drawing/2012/chart" uri="{02D57815-91ED-43cb-92C2-25804820EDAC}">
                  <c15:fullRef>
                    <c15:sqref>FormulaGraphs_Year1!$B$105:$B$109</c15:sqref>
                  </c15:fullRef>
                </c:ext>
              </c:extLst>
              <c:f>(FormulaGraphs_Year1!$B$106,FormulaGraphs_Year1!$B$108)</c:f>
              <c:numCache>
                <c:formatCode>#,##0</c:formatCode>
                <c:ptCount val="2"/>
                <c:pt idx="0">
                  <c:v>0</c:v>
                </c:pt>
                <c:pt idx="1">
                  <c:v>0</c:v>
                </c:pt>
              </c:numCache>
            </c:numRef>
          </c:val>
          <c:extLst>
            <c:ext xmlns:c16="http://schemas.microsoft.com/office/drawing/2014/chart" uri="{C3380CC4-5D6E-409C-BE32-E72D297353CC}">
              <c16:uniqueId val="{00000001-A996-43AD-88BE-68F5632E38F4}"/>
            </c:ext>
          </c:extLst>
        </c:ser>
        <c:ser>
          <c:idx val="2"/>
          <c:order val="2"/>
          <c:tx>
            <c:strRef>
              <c:f>FormulaGraphs_Year1!$D$104</c:f>
              <c:strCache>
                <c:ptCount val="1"/>
                <c:pt idx="0">
                  <c:v>Expenditure - Verification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FormulaGraphs_Year1!$A$105:$A$109</c15:sqref>
                  </c15:fullRef>
                </c:ext>
              </c:extLst>
              <c:f>(FormulaGraphs_Year1!$A$106,FormulaGraphs_Year1!$A$108)</c:f>
              <c:strCache>
                <c:ptCount val="2"/>
                <c:pt idx="0">
                  <c:v>Fixed costs</c:v>
                </c:pt>
                <c:pt idx="1">
                  <c:v>Activities</c:v>
                </c:pt>
              </c:strCache>
            </c:strRef>
          </c:cat>
          <c:val>
            <c:numRef>
              <c:extLst>
                <c:ext xmlns:c15="http://schemas.microsoft.com/office/drawing/2012/chart" uri="{02D57815-91ED-43cb-92C2-25804820EDAC}">
                  <c15:fullRef>
                    <c15:sqref>FormulaGraphs_Year1!$D$105:$D$109</c15:sqref>
                  </c15:fullRef>
                </c:ext>
              </c:extLst>
              <c:f>(FormulaGraphs_Year1!$D$106,FormulaGraphs_Year1!$D$108)</c:f>
              <c:numCache>
                <c:formatCode>#,##0</c:formatCode>
                <c:ptCount val="2"/>
                <c:pt idx="0">
                  <c:v>0</c:v>
                </c:pt>
                <c:pt idx="1">
                  <c:v>0</c:v>
                </c:pt>
              </c:numCache>
            </c:numRef>
          </c:val>
          <c:extLst>
            <c:ext xmlns:c16="http://schemas.microsoft.com/office/drawing/2014/chart" uri="{C3380CC4-5D6E-409C-BE32-E72D297353CC}">
              <c16:uniqueId val="{00000002-A996-43AD-88BE-68F5632E38F4}"/>
            </c:ext>
          </c:extLst>
        </c:ser>
        <c:dLbls>
          <c:showLegendKey val="0"/>
          <c:showVal val="0"/>
          <c:showCatName val="0"/>
          <c:showSerName val="0"/>
          <c:showPercent val="0"/>
          <c:showBubbleSize val="0"/>
        </c:dLbls>
        <c:gapWidth val="219"/>
        <c:overlap val="-27"/>
        <c:axId val="1291154408"/>
        <c:axId val="1291146864"/>
      </c:barChart>
      <c:catAx>
        <c:axId val="129115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291146864"/>
        <c:crosses val="autoZero"/>
        <c:auto val="1"/>
        <c:lblAlgn val="ctr"/>
        <c:lblOffset val="100"/>
        <c:noMultiLvlLbl val="0"/>
      </c:catAx>
      <c:valAx>
        <c:axId val="1291146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29115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800" b="0" i="0" baseline="0">
                <a:effectLst/>
                <a:latin typeface="Arial" panose="020B0604020202020204" pitchFamily="34" charset="0"/>
                <a:cs typeface="Arial" panose="020B0604020202020204" pitchFamily="34" charset="0"/>
              </a:rPr>
              <a:t>Annual CCM Funding allocation between areas of responsibility (Activities)</a:t>
            </a:r>
            <a:endParaRPr lang="en-US">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s-SV"/>
        </a:p>
      </c:txPr>
    </c:title>
    <c:autoTitleDeleted val="0"/>
    <c:plotArea>
      <c:layout/>
      <c:barChart>
        <c:barDir val="col"/>
        <c:grouping val="stacked"/>
        <c:varyColors val="0"/>
        <c:ser>
          <c:idx val="0"/>
          <c:order val="0"/>
          <c:tx>
            <c:strRef>
              <c:f>FormulaGraphs_Year4!$A$7</c:f>
              <c:strCache>
                <c:ptCount val="1"/>
                <c:pt idx="0">
                  <c:v>Oversight</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(FormulaGraphs_Year4!$E$7,FormulaGraphs_Year4!$E$51,FormulaGraphs_Year4!$E$117)</c:f>
              <c:numCache>
                <c:formatCode>0%</c:formatCode>
                <c:ptCount val="3"/>
                <c:pt idx="0">
                  <c:v>0</c:v>
                </c:pt>
                <c:pt idx="1">
                  <c:v>0</c:v>
                </c:pt>
                <c:pt idx="2">
                  <c:v>0</c:v>
                </c:pt>
              </c:numCache>
            </c:numRef>
          </c:val>
          <c:extLst>
            <c:ext xmlns:c16="http://schemas.microsoft.com/office/drawing/2014/chart" uri="{C3380CC4-5D6E-409C-BE32-E72D297353CC}">
              <c16:uniqueId val="{00000000-F303-4B91-8F74-EF817FE99846}"/>
            </c:ext>
          </c:extLst>
        </c:ser>
        <c:ser>
          <c:idx val="1"/>
          <c:order val="1"/>
          <c:tx>
            <c:strRef>
              <c:f>FormulaGraphs_Year4!$A$9</c:f>
              <c:strCache>
                <c:ptCount val="1"/>
                <c:pt idx="0">
                  <c:v>Engagement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(FormulaGraphs_Year4!$E$9,FormulaGraphs_Year4!$E$53,FormulaGraphs_Year4!$E$119)</c:f>
              <c:numCache>
                <c:formatCode>0%</c:formatCode>
                <c:ptCount val="3"/>
                <c:pt idx="0">
                  <c:v>0</c:v>
                </c:pt>
                <c:pt idx="1">
                  <c:v>0</c:v>
                </c:pt>
                <c:pt idx="2">
                  <c:v>0</c:v>
                </c:pt>
              </c:numCache>
            </c:numRef>
          </c:val>
          <c:extLst>
            <c:ext xmlns:c16="http://schemas.microsoft.com/office/drawing/2014/chart" uri="{C3380CC4-5D6E-409C-BE32-E72D297353CC}">
              <c16:uniqueId val="{00000001-F303-4B91-8F74-EF817FE99846}"/>
            </c:ext>
          </c:extLst>
        </c:ser>
        <c:ser>
          <c:idx val="2"/>
          <c:order val="2"/>
          <c:tx>
            <c:strRef>
              <c:f>FormulaGraphs_Year4!$A$11</c:f>
              <c:strCache>
                <c:ptCount val="1"/>
                <c:pt idx="0">
                  <c:v>Positioning</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(FormulaGraphs_Year4!$E$11,FormulaGraphs_Year4!$E$55,FormulaGraphs_Year4!$E$121)</c:f>
              <c:numCache>
                <c:formatCode>0%</c:formatCode>
                <c:ptCount val="3"/>
                <c:pt idx="0">
                  <c:v>0</c:v>
                </c:pt>
                <c:pt idx="1">
                  <c:v>0</c:v>
                </c:pt>
                <c:pt idx="2">
                  <c:v>0</c:v>
                </c:pt>
              </c:numCache>
            </c:numRef>
          </c:val>
          <c:extLst>
            <c:ext xmlns:c16="http://schemas.microsoft.com/office/drawing/2014/chart" uri="{C3380CC4-5D6E-409C-BE32-E72D297353CC}">
              <c16:uniqueId val="{00000002-F303-4B91-8F74-EF817FE99846}"/>
            </c:ext>
          </c:extLst>
        </c:ser>
        <c:ser>
          <c:idx val="3"/>
          <c:order val="3"/>
          <c:tx>
            <c:strRef>
              <c:f>FormulaGraphs_Year4!$A$13</c:f>
              <c:strCache>
                <c:ptCount val="1"/>
                <c:pt idx="0">
                  <c:v>Operations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(FormulaGraphs_Year4!$A$1,FormulaGraphs_Year4!$A$45,FormulaGraphs_Year4!$A$111)</c:f>
              <c:strCache>
                <c:ptCount val="3"/>
                <c:pt idx="0">
                  <c:v>Budget</c:v>
                </c:pt>
                <c:pt idx="1">
                  <c:v>Expenditure</c:v>
                </c:pt>
                <c:pt idx="2">
                  <c:v>Expenditure - Verification</c:v>
                </c:pt>
              </c:strCache>
            </c:strRef>
          </c:cat>
          <c:val>
            <c:numRef>
              <c:f>(FormulaGraphs_Year4!$E$13,FormulaGraphs_Year4!$E$57,FormulaGraphs_Year4!$E$123)</c:f>
              <c:numCache>
                <c:formatCode>0%</c:formatCode>
                <c:ptCount val="3"/>
                <c:pt idx="0">
                  <c:v>0</c:v>
                </c:pt>
                <c:pt idx="1">
                  <c:v>0</c:v>
                </c:pt>
                <c:pt idx="2">
                  <c:v>0</c:v>
                </c:pt>
              </c:numCache>
            </c:numRef>
          </c:val>
          <c:extLst>
            <c:ext xmlns:c16="http://schemas.microsoft.com/office/drawing/2014/chart" uri="{C3380CC4-5D6E-409C-BE32-E72D297353CC}">
              <c16:uniqueId val="{00000003-F303-4B91-8F74-EF817FE99846}"/>
            </c:ext>
          </c:extLst>
        </c:ser>
        <c:dLbls>
          <c:showLegendKey val="0"/>
          <c:showVal val="0"/>
          <c:showCatName val="0"/>
          <c:showSerName val="0"/>
          <c:showPercent val="0"/>
          <c:showBubbleSize val="0"/>
        </c:dLbls>
        <c:gapWidth val="150"/>
        <c:overlap val="100"/>
        <c:axId val="1428175512"/>
        <c:axId val="1428175840"/>
      </c:barChart>
      <c:catAx>
        <c:axId val="1428175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428175840"/>
        <c:crosses val="autoZero"/>
        <c:auto val="1"/>
        <c:lblAlgn val="ctr"/>
        <c:lblOffset val="100"/>
        <c:noMultiLvlLbl val="0"/>
      </c:catAx>
      <c:valAx>
        <c:axId val="1428175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crossAx val="1428175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S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8">
  <a:schemeClr val="accent5"/>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image" Target="../media/image1.png"/><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435429</xdr:colOff>
      <xdr:row>0</xdr:row>
      <xdr:rowOff>163286</xdr:rowOff>
    </xdr:from>
    <xdr:to>
      <xdr:col>2</xdr:col>
      <xdr:colOff>1773903</xdr:colOff>
      <xdr:row>3</xdr:row>
      <xdr:rowOff>243840</xdr:rowOff>
    </xdr:to>
    <xdr:pic>
      <xdr:nvPicPr>
        <xdr:cNvPr id="12" name="Picture 11">
          <a:extLst>
            <a:ext uri="{FF2B5EF4-FFF2-40B4-BE49-F238E27FC236}">
              <a16:creationId xmlns:a16="http://schemas.microsoft.com/office/drawing/2014/main" id="{511CD499-4620-42A2-A057-9FAC24EEDB51}"/>
            </a:ext>
          </a:extLst>
        </xdr:cNvPr>
        <xdr:cNvPicPr>
          <a:picLocks noChangeAspect="1"/>
        </xdr:cNvPicPr>
      </xdr:nvPicPr>
      <xdr:blipFill>
        <a:blip xmlns:r="http://schemas.openxmlformats.org/officeDocument/2006/relationships" r:embed="rId1"/>
        <a:stretch>
          <a:fillRect/>
        </a:stretch>
      </xdr:blipFill>
      <xdr:spPr>
        <a:xfrm>
          <a:off x="435429" y="163286"/>
          <a:ext cx="3171084" cy="1055914"/>
        </a:xfrm>
        <a:prstGeom prst="rect">
          <a:avLst/>
        </a:prstGeom>
      </xdr:spPr>
    </xdr:pic>
    <xdr:clientData/>
  </xdr:twoCellAnchor>
  <xdr:twoCellAnchor editAs="oneCell">
    <xdr:from>
      <xdr:col>0</xdr:col>
      <xdr:colOff>266700</xdr:colOff>
      <xdr:row>173</xdr:row>
      <xdr:rowOff>419100</xdr:rowOff>
    </xdr:from>
    <xdr:to>
      <xdr:col>2</xdr:col>
      <xdr:colOff>1160546</xdr:colOff>
      <xdr:row>176</xdr:row>
      <xdr:rowOff>148943</xdr:rowOff>
    </xdr:to>
    <xdr:pic>
      <xdr:nvPicPr>
        <xdr:cNvPr id="13" name="Picture 12">
          <a:extLst>
            <a:ext uri="{FF2B5EF4-FFF2-40B4-BE49-F238E27FC236}">
              <a16:creationId xmlns:a16="http://schemas.microsoft.com/office/drawing/2014/main" id="{6270D7F6-FCFE-4684-8177-C40F55CB0652}"/>
            </a:ext>
          </a:extLst>
        </xdr:cNvPr>
        <xdr:cNvPicPr>
          <a:picLocks noChangeAspect="1"/>
        </xdr:cNvPicPr>
      </xdr:nvPicPr>
      <xdr:blipFill>
        <a:blip xmlns:r="http://schemas.openxmlformats.org/officeDocument/2006/relationships" r:embed="rId2"/>
        <a:stretch>
          <a:fillRect/>
        </a:stretch>
      </xdr:blipFill>
      <xdr:spPr>
        <a:xfrm>
          <a:off x="266700" y="90373200"/>
          <a:ext cx="2726456" cy="891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121921</xdr:colOff>
      <xdr:row>0</xdr:row>
      <xdr:rowOff>106681</xdr:rowOff>
    </xdr:from>
    <xdr:to>
      <xdr:col>1</xdr:col>
      <xdr:colOff>912818</xdr:colOff>
      <xdr:row>2</xdr:row>
      <xdr:rowOff>30481</xdr:rowOff>
    </xdr:to>
    <xdr:pic>
      <xdr:nvPicPr>
        <xdr:cNvPr id="2" name="Picture 1">
          <a:extLst>
            <a:ext uri="{FF2B5EF4-FFF2-40B4-BE49-F238E27FC236}">
              <a16:creationId xmlns:a16="http://schemas.microsoft.com/office/drawing/2014/main" id="{76A7D8EA-0C90-4653-BC49-8C637D300C90}"/>
            </a:ext>
          </a:extLst>
        </xdr:cNvPr>
        <xdr:cNvPicPr>
          <a:picLocks noChangeAspect="1"/>
        </xdr:cNvPicPr>
      </xdr:nvPicPr>
      <xdr:blipFill>
        <a:blip xmlns:r="http://schemas.openxmlformats.org/officeDocument/2006/relationships" r:embed="rId1"/>
        <a:stretch>
          <a:fillRect/>
        </a:stretch>
      </xdr:blipFill>
      <xdr:spPr>
        <a:xfrm>
          <a:off x="121921" y="106681"/>
          <a:ext cx="2368237" cy="807720"/>
        </a:xfrm>
        <a:prstGeom prst="rect">
          <a:avLst/>
        </a:prstGeom>
      </xdr:spPr>
    </xdr:pic>
    <xdr:clientData/>
  </xdr:twoCellAnchor>
  <xdr:twoCellAnchor>
    <xdr:from>
      <xdr:col>0</xdr:col>
      <xdr:colOff>213360</xdr:colOff>
      <xdr:row>23</xdr:row>
      <xdr:rowOff>426720</xdr:rowOff>
    </xdr:from>
    <xdr:to>
      <xdr:col>6</xdr:col>
      <xdr:colOff>1383792</xdr:colOff>
      <xdr:row>38</xdr:row>
      <xdr:rowOff>408432</xdr:rowOff>
    </xdr:to>
    <xdr:graphicFrame macro="">
      <xdr:nvGraphicFramePr>
        <xdr:cNvPr id="3" name="Chart 2">
          <a:extLst>
            <a:ext uri="{FF2B5EF4-FFF2-40B4-BE49-F238E27FC236}">
              <a16:creationId xmlns:a16="http://schemas.microsoft.com/office/drawing/2014/main" id="{72797DBF-1EC5-4983-8898-44AFAB4CF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7</xdr:row>
      <xdr:rowOff>0</xdr:rowOff>
    </xdr:from>
    <xdr:to>
      <xdr:col>6</xdr:col>
      <xdr:colOff>1402080</xdr:colOff>
      <xdr:row>21</xdr:row>
      <xdr:rowOff>426720</xdr:rowOff>
    </xdr:to>
    <xdr:graphicFrame macro="">
      <xdr:nvGraphicFramePr>
        <xdr:cNvPr id="4" name="Chart 3">
          <a:extLst>
            <a:ext uri="{FF2B5EF4-FFF2-40B4-BE49-F238E27FC236}">
              <a16:creationId xmlns:a16="http://schemas.microsoft.com/office/drawing/2014/main" id="{1D56F321-9F15-45F8-BF6B-72166219B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213360</xdr:colOff>
      <xdr:row>96</xdr:row>
      <xdr:rowOff>15240</xdr:rowOff>
    </xdr:from>
    <xdr:to>
      <xdr:col>6</xdr:col>
      <xdr:colOff>1386840</xdr:colOff>
      <xdr:row>111</xdr:row>
      <xdr:rowOff>0</xdr:rowOff>
    </xdr:to>
    <xdr:graphicFrame macro="">
      <xdr:nvGraphicFramePr>
        <xdr:cNvPr id="5" name="Chart 4">
          <a:extLst>
            <a:ext uri="{FF2B5EF4-FFF2-40B4-BE49-F238E27FC236}">
              <a16:creationId xmlns:a16="http://schemas.microsoft.com/office/drawing/2014/main" id="{1850A1E5-7835-4138-A674-95E04EE0A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167640</xdr:colOff>
      <xdr:row>138</xdr:row>
      <xdr:rowOff>15240</xdr:rowOff>
    </xdr:from>
    <xdr:to>
      <xdr:col>6</xdr:col>
      <xdr:colOff>1341120</xdr:colOff>
      <xdr:row>153</xdr:row>
      <xdr:rowOff>0</xdr:rowOff>
    </xdr:to>
    <xdr:graphicFrame macro="">
      <xdr:nvGraphicFramePr>
        <xdr:cNvPr id="6" name="Chart 5">
          <a:extLst>
            <a:ext uri="{FF2B5EF4-FFF2-40B4-BE49-F238E27FC236}">
              <a16:creationId xmlns:a16="http://schemas.microsoft.com/office/drawing/2014/main" id="{6FC32AAB-1D43-4A91-9DFC-7A7B818D6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396240</xdr:colOff>
      <xdr:row>7</xdr:row>
      <xdr:rowOff>0</xdr:rowOff>
    </xdr:from>
    <xdr:to>
      <xdr:col>13</xdr:col>
      <xdr:colOff>1566672</xdr:colOff>
      <xdr:row>21</xdr:row>
      <xdr:rowOff>423672</xdr:rowOff>
    </xdr:to>
    <xdr:graphicFrame macro="">
      <xdr:nvGraphicFramePr>
        <xdr:cNvPr id="12" name="Chart 11">
          <a:extLst>
            <a:ext uri="{FF2B5EF4-FFF2-40B4-BE49-F238E27FC236}">
              <a16:creationId xmlns:a16="http://schemas.microsoft.com/office/drawing/2014/main" id="{F619B5AF-E013-4DC3-9B82-395DCA3F1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137160</xdr:colOff>
      <xdr:row>6</xdr:row>
      <xdr:rowOff>426720</xdr:rowOff>
    </xdr:from>
    <xdr:to>
      <xdr:col>21</xdr:col>
      <xdr:colOff>1307592</xdr:colOff>
      <xdr:row>21</xdr:row>
      <xdr:rowOff>408432</xdr:rowOff>
    </xdr:to>
    <xdr:graphicFrame macro="">
      <xdr:nvGraphicFramePr>
        <xdr:cNvPr id="13" name="Chart 12">
          <a:extLst>
            <a:ext uri="{FF2B5EF4-FFF2-40B4-BE49-F238E27FC236}">
              <a16:creationId xmlns:a16="http://schemas.microsoft.com/office/drawing/2014/main" id="{9A94D6F0-7A97-497D-913F-2862F652F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487680</xdr:colOff>
      <xdr:row>23</xdr:row>
      <xdr:rowOff>411480</xdr:rowOff>
    </xdr:from>
    <xdr:to>
      <xdr:col>14</xdr:col>
      <xdr:colOff>73152</xdr:colOff>
      <xdr:row>38</xdr:row>
      <xdr:rowOff>393192</xdr:rowOff>
    </xdr:to>
    <xdr:graphicFrame macro="">
      <xdr:nvGraphicFramePr>
        <xdr:cNvPr id="14" name="Chart 13">
          <a:extLst>
            <a:ext uri="{FF2B5EF4-FFF2-40B4-BE49-F238E27FC236}">
              <a16:creationId xmlns:a16="http://schemas.microsoft.com/office/drawing/2014/main" id="{86BEF1C6-0742-4716-9244-1663C9372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198120</xdr:colOff>
      <xdr:row>23</xdr:row>
      <xdr:rowOff>381000</xdr:rowOff>
    </xdr:from>
    <xdr:to>
      <xdr:col>21</xdr:col>
      <xdr:colOff>1368552</xdr:colOff>
      <xdr:row>38</xdr:row>
      <xdr:rowOff>362712</xdr:rowOff>
    </xdr:to>
    <xdr:graphicFrame macro="">
      <xdr:nvGraphicFramePr>
        <xdr:cNvPr id="15" name="Chart 14">
          <a:extLst>
            <a:ext uri="{FF2B5EF4-FFF2-40B4-BE49-F238E27FC236}">
              <a16:creationId xmlns:a16="http://schemas.microsoft.com/office/drawing/2014/main" id="{E1B50FF2-ED3D-4191-B546-7F6AEDB1D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198120</xdr:colOff>
      <xdr:row>40</xdr:row>
      <xdr:rowOff>137160</xdr:rowOff>
    </xdr:from>
    <xdr:to>
      <xdr:col>14</xdr:col>
      <xdr:colOff>91440</xdr:colOff>
      <xdr:row>59</xdr:row>
      <xdr:rowOff>0</xdr:rowOff>
    </xdr:to>
    <xdr:graphicFrame macro="">
      <xdr:nvGraphicFramePr>
        <xdr:cNvPr id="16" name="Chart 15">
          <a:extLst>
            <a:ext uri="{FF2B5EF4-FFF2-40B4-BE49-F238E27FC236}">
              <a16:creationId xmlns:a16="http://schemas.microsoft.com/office/drawing/2014/main" id="{75553166-D86B-4B42-895E-354E10DD9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254000</xdr:colOff>
      <xdr:row>96</xdr:row>
      <xdr:rowOff>0</xdr:rowOff>
    </xdr:from>
    <xdr:to>
      <xdr:col>13</xdr:col>
      <xdr:colOff>1430528</xdr:colOff>
      <xdr:row>110</xdr:row>
      <xdr:rowOff>419608</xdr:rowOff>
    </xdr:to>
    <xdr:graphicFrame macro="">
      <xdr:nvGraphicFramePr>
        <xdr:cNvPr id="17" name="Chart 16">
          <a:extLst>
            <a:ext uri="{FF2B5EF4-FFF2-40B4-BE49-F238E27FC236}">
              <a16:creationId xmlns:a16="http://schemas.microsoft.com/office/drawing/2014/main" id="{AE7E9D66-1FCC-49D6-95D3-B45EE5260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152400</xdr:colOff>
      <xdr:row>96</xdr:row>
      <xdr:rowOff>25400</xdr:rowOff>
    </xdr:from>
    <xdr:to>
      <xdr:col>21</xdr:col>
      <xdr:colOff>1328928</xdr:colOff>
      <xdr:row>111</xdr:row>
      <xdr:rowOff>13208</xdr:rowOff>
    </xdr:to>
    <xdr:graphicFrame macro="">
      <xdr:nvGraphicFramePr>
        <xdr:cNvPr id="18" name="Chart 17">
          <a:extLst>
            <a:ext uri="{FF2B5EF4-FFF2-40B4-BE49-F238E27FC236}">
              <a16:creationId xmlns:a16="http://schemas.microsoft.com/office/drawing/2014/main" id="{C145D5C4-95D5-4DF7-BA4E-0BF1F49D5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228600</xdr:colOff>
      <xdr:row>113</xdr:row>
      <xdr:rowOff>76200</xdr:rowOff>
    </xdr:from>
    <xdr:to>
      <xdr:col>14</xdr:col>
      <xdr:colOff>117856</xdr:colOff>
      <xdr:row>131</xdr:row>
      <xdr:rowOff>368808</xdr:rowOff>
    </xdr:to>
    <xdr:graphicFrame macro="">
      <xdr:nvGraphicFramePr>
        <xdr:cNvPr id="19" name="Chart 18">
          <a:extLst>
            <a:ext uri="{FF2B5EF4-FFF2-40B4-BE49-F238E27FC236}">
              <a16:creationId xmlns:a16="http://schemas.microsoft.com/office/drawing/2014/main" id="{718F8DB5-5AD3-431A-B7CC-EF46EC0297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381000</xdr:colOff>
      <xdr:row>138</xdr:row>
      <xdr:rowOff>25400</xdr:rowOff>
    </xdr:from>
    <xdr:to>
      <xdr:col>14</xdr:col>
      <xdr:colOff>40640</xdr:colOff>
      <xdr:row>153</xdr:row>
      <xdr:rowOff>162560</xdr:rowOff>
    </xdr:to>
    <xdr:graphicFrame macro="">
      <xdr:nvGraphicFramePr>
        <xdr:cNvPr id="20" name="Chart 19">
          <a:extLst>
            <a:ext uri="{FF2B5EF4-FFF2-40B4-BE49-F238E27FC236}">
              <a16:creationId xmlns:a16="http://schemas.microsoft.com/office/drawing/2014/main" id="{7860D9A9-6A6C-44F4-B91E-DCF7E372A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101600</xdr:colOff>
      <xdr:row>138</xdr:row>
      <xdr:rowOff>0</xdr:rowOff>
    </xdr:from>
    <xdr:to>
      <xdr:col>21</xdr:col>
      <xdr:colOff>1336040</xdr:colOff>
      <xdr:row>153</xdr:row>
      <xdr:rowOff>137160</xdr:rowOff>
    </xdr:to>
    <xdr:graphicFrame macro="">
      <xdr:nvGraphicFramePr>
        <xdr:cNvPr id="21" name="Chart 20">
          <a:extLst>
            <a:ext uri="{FF2B5EF4-FFF2-40B4-BE49-F238E27FC236}">
              <a16:creationId xmlns:a16="http://schemas.microsoft.com/office/drawing/2014/main" id="{B1E0F165-5719-4536-8E07-D1951FB7D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50800</xdr:colOff>
      <xdr:row>154</xdr:row>
      <xdr:rowOff>431800</xdr:rowOff>
    </xdr:from>
    <xdr:to>
      <xdr:col>13</xdr:col>
      <xdr:colOff>1514856</xdr:colOff>
      <xdr:row>173</xdr:row>
      <xdr:rowOff>292608</xdr:rowOff>
    </xdr:to>
    <xdr:graphicFrame macro="">
      <xdr:nvGraphicFramePr>
        <xdr:cNvPr id="22" name="Chart 21">
          <a:extLst>
            <a:ext uri="{FF2B5EF4-FFF2-40B4-BE49-F238E27FC236}">
              <a16:creationId xmlns:a16="http://schemas.microsoft.com/office/drawing/2014/main" id="{052378EB-3191-4AF6-B03A-BCED52E1F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76</xdr:row>
      <xdr:rowOff>266700</xdr:rowOff>
    </xdr:from>
    <xdr:to>
      <xdr:col>7</xdr:col>
      <xdr:colOff>95250</xdr:colOff>
      <xdr:row>92</xdr:row>
      <xdr:rowOff>114300</xdr:rowOff>
    </xdr:to>
    <xdr:graphicFrame macro="">
      <xdr:nvGraphicFramePr>
        <xdr:cNvPr id="23" name="Chart 22">
          <a:extLst>
            <a:ext uri="{FF2B5EF4-FFF2-40B4-BE49-F238E27FC236}">
              <a16:creationId xmlns:a16="http://schemas.microsoft.com/office/drawing/2014/main" id="{1FC5C029-612F-47F6-8793-27679B9B1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435429</xdr:colOff>
      <xdr:row>0</xdr:row>
      <xdr:rowOff>163286</xdr:rowOff>
    </xdr:from>
    <xdr:to>
      <xdr:col>2</xdr:col>
      <xdr:colOff>1777713</xdr:colOff>
      <xdr:row>3</xdr:row>
      <xdr:rowOff>247650</xdr:rowOff>
    </xdr:to>
    <xdr:pic>
      <xdr:nvPicPr>
        <xdr:cNvPr id="2" name="Picture 1">
          <a:extLst>
            <a:ext uri="{FF2B5EF4-FFF2-40B4-BE49-F238E27FC236}">
              <a16:creationId xmlns:a16="http://schemas.microsoft.com/office/drawing/2014/main" id="{84FABEFF-BD30-4628-85F0-9A715A78B7E1}"/>
            </a:ext>
          </a:extLst>
        </xdr:cNvPr>
        <xdr:cNvPicPr>
          <a:picLocks noChangeAspect="1"/>
        </xdr:cNvPicPr>
      </xdr:nvPicPr>
      <xdr:blipFill>
        <a:blip xmlns:r="http://schemas.openxmlformats.org/officeDocument/2006/relationships" r:embed="rId1"/>
        <a:stretch>
          <a:fillRect/>
        </a:stretch>
      </xdr:blipFill>
      <xdr:spPr>
        <a:xfrm>
          <a:off x="435429" y="163286"/>
          <a:ext cx="3171084" cy="1044484"/>
        </a:xfrm>
        <a:prstGeom prst="rect">
          <a:avLst/>
        </a:prstGeom>
      </xdr:spPr>
    </xdr:pic>
    <xdr:clientData/>
  </xdr:twoCellAnchor>
  <xdr:twoCellAnchor editAs="oneCell">
    <xdr:from>
      <xdr:col>0</xdr:col>
      <xdr:colOff>266700</xdr:colOff>
      <xdr:row>173</xdr:row>
      <xdr:rowOff>419100</xdr:rowOff>
    </xdr:from>
    <xdr:to>
      <xdr:col>2</xdr:col>
      <xdr:colOff>1164356</xdr:colOff>
      <xdr:row>176</xdr:row>
      <xdr:rowOff>148943</xdr:rowOff>
    </xdr:to>
    <xdr:pic>
      <xdr:nvPicPr>
        <xdr:cNvPr id="3" name="Picture 2">
          <a:extLst>
            <a:ext uri="{FF2B5EF4-FFF2-40B4-BE49-F238E27FC236}">
              <a16:creationId xmlns:a16="http://schemas.microsoft.com/office/drawing/2014/main" id="{2D2EDBFD-B0F5-4F83-A19E-2B412E55AB75}"/>
            </a:ext>
          </a:extLst>
        </xdr:cNvPr>
        <xdr:cNvPicPr>
          <a:picLocks noChangeAspect="1"/>
        </xdr:cNvPicPr>
      </xdr:nvPicPr>
      <xdr:blipFill>
        <a:blip xmlns:r="http://schemas.openxmlformats.org/officeDocument/2006/relationships" r:embed="rId2"/>
        <a:stretch>
          <a:fillRect/>
        </a:stretch>
      </xdr:blipFill>
      <xdr:spPr>
        <a:xfrm>
          <a:off x="266700" y="93520260"/>
          <a:ext cx="2726456" cy="880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435429</xdr:colOff>
      <xdr:row>0</xdr:row>
      <xdr:rowOff>163286</xdr:rowOff>
    </xdr:from>
    <xdr:to>
      <xdr:col>2</xdr:col>
      <xdr:colOff>1773903</xdr:colOff>
      <xdr:row>3</xdr:row>
      <xdr:rowOff>243840</xdr:rowOff>
    </xdr:to>
    <xdr:pic>
      <xdr:nvPicPr>
        <xdr:cNvPr id="2" name="Picture 11">
          <a:extLst>
            <a:ext uri="{FF2B5EF4-FFF2-40B4-BE49-F238E27FC236}">
              <a16:creationId xmlns:a16="http://schemas.microsoft.com/office/drawing/2014/main" id="{ADE4DB9A-33D2-45E1-850F-97DF23D16C33}"/>
            </a:ext>
          </a:extLst>
        </xdr:cNvPr>
        <xdr:cNvPicPr>
          <a:picLocks noChangeAspect="1"/>
        </xdr:cNvPicPr>
      </xdr:nvPicPr>
      <xdr:blipFill>
        <a:blip xmlns:r="http://schemas.openxmlformats.org/officeDocument/2006/relationships" r:embed="rId1"/>
        <a:stretch>
          <a:fillRect/>
        </a:stretch>
      </xdr:blipFill>
      <xdr:spPr>
        <a:xfrm>
          <a:off x="435429" y="163286"/>
          <a:ext cx="3141874" cy="1052104"/>
        </a:xfrm>
        <a:prstGeom prst="rect">
          <a:avLst/>
        </a:prstGeom>
      </xdr:spPr>
    </xdr:pic>
    <xdr:clientData/>
  </xdr:twoCellAnchor>
  <xdr:twoCellAnchor editAs="oneCell">
    <xdr:from>
      <xdr:col>0</xdr:col>
      <xdr:colOff>266700</xdr:colOff>
      <xdr:row>173</xdr:row>
      <xdr:rowOff>419100</xdr:rowOff>
    </xdr:from>
    <xdr:to>
      <xdr:col>2</xdr:col>
      <xdr:colOff>1160546</xdr:colOff>
      <xdr:row>176</xdr:row>
      <xdr:rowOff>148943</xdr:rowOff>
    </xdr:to>
    <xdr:pic>
      <xdr:nvPicPr>
        <xdr:cNvPr id="3" name="Picture 12">
          <a:extLst>
            <a:ext uri="{FF2B5EF4-FFF2-40B4-BE49-F238E27FC236}">
              <a16:creationId xmlns:a16="http://schemas.microsoft.com/office/drawing/2014/main" id="{180A60BE-103B-49BC-900A-A480C6FA0C90}"/>
            </a:ext>
          </a:extLst>
        </xdr:cNvPr>
        <xdr:cNvPicPr>
          <a:picLocks noChangeAspect="1"/>
        </xdr:cNvPicPr>
      </xdr:nvPicPr>
      <xdr:blipFill>
        <a:blip xmlns:r="http://schemas.openxmlformats.org/officeDocument/2006/relationships" r:embed="rId2"/>
        <a:stretch>
          <a:fillRect/>
        </a:stretch>
      </xdr:blipFill>
      <xdr:spPr>
        <a:xfrm>
          <a:off x="266700" y="66808350"/>
          <a:ext cx="2697246" cy="885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435429</xdr:colOff>
      <xdr:row>0</xdr:row>
      <xdr:rowOff>163286</xdr:rowOff>
    </xdr:from>
    <xdr:to>
      <xdr:col>2</xdr:col>
      <xdr:colOff>1777713</xdr:colOff>
      <xdr:row>3</xdr:row>
      <xdr:rowOff>247650</xdr:rowOff>
    </xdr:to>
    <xdr:pic>
      <xdr:nvPicPr>
        <xdr:cNvPr id="2" name="Picture 1">
          <a:extLst>
            <a:ext uri="{FF2B5EF4-FFF2-40B4-BE49-F238E27FC236}">
              <a16:creationId xmlns:a16="http://schemas.microsoft.com/office/drawing/2014/main" id="{83000755-381F-48AF-A983-4A794FD17163}"/>
            </a:ext>
          </a:extLst>
        </xdr:cNvPr>
        <xdr:cNvPicPr>
          <a:picLocks noChangeAspect="1"/>
        </xdr:cNvPicPr>
      </xdr:nvPicPr>
      <xdr:blipFill>
        <a:blip xmlns:r="http://schemas.openxmlformats.org/officeDocument/2006/relationships" r:embed="rId1"/>
        <a:stretch>
          <a:fillRect/>
        </a:stretch>
      </xdr:blipFill>
      <xdr:spPr>
        <a:xfrm>
          <a:off x="435429" y="163286"/>
          <a:ext cx="3171084" cy="1044484"/>
        </a:xfrm>
        <a:prstGeom prst="rect">
          <a:avLst/>
        </a:prstGeom>
      </xdr:spPr>
    </xdr:pic>
    <xdr:clientData/>
  </xdr:twoCellAnchor>
  <xdr:twoCellAnchor editAs="oneCell">
    <xdr:from>
      <xdr:col>0</xdr:col>
      <xdr:colOff>266700</xdr:colOff>
      <xdr:row>173</xdr:row>
      <xdr:rowOff>419100</xdr:rowOff>
    </xdr:from>
    <xdr:to>
      <xdr:col>2</xdr:col>
      <xdr:colOff>1164356</xdr:colOff>
      <xdr:row>176</xdr:row>
      <xdr:rowOff>148943</xdr:rowOff>
    </xdr:to>
    <xdr:pic>
      <xdr:nvPicPr>
        <xdr:cNvPr id="3" name="Picture 2">
          <a:extLst>
            <a:ext uri="{FF2B5EF4-FFF2-40B4-BE49-F238E27FC236}">
              <a16:creationId xmlns:a16="http://schemas.microsoft.com/office/drawing/2014/main" id="{B07D5F89-9D88-41ED-90A5-E53291039F2E}"/>
            </a:ext>
          </a:extLst>
        </xdr:cNvPr>
        <xdr:cNvPicPr>
          <a:picLocks noChangeAspect="1"/>
        </xdr:cNvPicPr>
      </xdr:nvPicPr>
      <xdr:blipFill>
        <a:blip xmlns:r="http://schemas.openxmlformats.org/officeDocument/2006/relationships" r:embed="rId2"/>
        <a:stretch>
          <a:fillRect/>
        </a:stretch>
      </xdr:blipFill>
      <xdr:spPr>
        <a:xfrm>
          <a:off x="266700" y="93520260"/>
          <a:ext cx="2726456" cy="8804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435429</xdr:colOff>
      <xdr:row>0</xdr:row>
      <xdr:rowOff>163286</xdr:rowOff>
    </xdr:from>
    <xdr:to>
      <xdr:col>2</xdr:col>
      <xdr:colOff>1777713</xdr:colOff>
      <xdr:row>3</xdr:row>
      <xdr:rowOff>247650</xdr:rowOff>
    </xdr:to>
    <xdr:pic>
      <xdr:nvPicPr>
        <xdr:cNvPr id="2" name="Picture 1">
          <a:extLst>
            <a:ext uri="{FF2B5EF4-FFF2-40B4-BE49-F238E27FC236}">
              <a16:creationId xmlns:a16="http://schemas.microsoft.com/office/drawing/2014/main" id="{117DBA19-22CA-4ADB-B48E-A49593C63074}"/>
            </a:ext>
          </a:extLst>
        </xdr:cNvPr>
        <xdr:cNvPicPr>
          <a:picLocks noChangeAspect="1"/>
        </xdr:cNvPicPr>
      </xdr:nvPicPr>
      <xdr:blipFill>
        <a:blip xmlns:r="http://schemas.openxmlformats.org/officeDocument/2006/relationships" r:embed="rId1"/>
        <a:stretch>
          <a:fillRect/>
        </a:stretch>
      </xdr:blipFill>
      <xdr:spPr>
        <a:xfrm>
          <a:off x="435429" y="163286"/>
          <a:ext cx="3171084" cy="1044484"/>
        </a:xfrm>
        <a:prstGeom prst="rect">
          <a:avLst/>
        </a:prstGeom>
      </xdr:spPr>
    </xdr:pic>
    <xdr:clientData/>
  </xdr:twoCellAnchor>
  <xdr:twoCellAnchor editAs="oneCell">
    <xdr:from>
      <xdr:col>0</xdr:col>
      <xdr:colOff>266700</xdr:colOff>
      <xdr:row>173</xdr:row>
      <xdr:rowOff>419100</xdr:rowOff>
    </xdr:from>
    <xdr:to>
      <xdr:col>2</xdr:col>
      <xdr:colOff>1164356</xdr:colOff>
      <xdr:row>176</xdr:row>
      <xdr:rowOff>148943</xdr:rowOff>
    </xdr:to>
    <xdr:pic>
      <xdr:nvPicPr>
        <xdr:cNvPr id="3" name="Picture 2">
          <a:extLst>
            <a:ext uri="{FF2B5EF4-FFF2-40B4-BE49-F238E27FC236}">
              <a16:creationId xmlns:a16="http://schemas.microsoft.com/office/drawing/2014/main" id="{127E5008-938C-4249-9535-ACE046C35262}"/>
            </a:ext>
          </a:extLst>
        </xdr:cNvPr>
        <xdr:cNvPicPr>
          <a:picLocks noChangeAspect="1"/>
        </xdr:cNvPicPr>
      </xdr:nvPicPr>
      <xdr:blipFill>
        <a:blip xmlns:r="http://schemas.openxmlformats.org/officeDocument/2006/relationships" r:embed="rId2"/>
        <a:stretch>
          <a:fillRect/>
        </a:stretch>
      </xdr:blipFill>
      <xdr:spPr>
        <a:xfrm>
          <a:off x="266700" y="93520260"/>
          <a:ext cx="2726456" cy="8804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121921</xdr:colOff>
      <xdr:row>0</xdr:row>
      <xdr:rowOff>106681</xdr:rowOff>
    </xdr:from>
    <xdr:to>
      <xdr:col>1</xdr:col>
      <xdr:colOff>912818</xdr:colOff>
      <xdr:row>2</xdr:row>
      <xdr:rowOff>30481</xdr:rowOff>
    </xdr:to>
    <xdr:pic>
      <xdr:nvPicPr>
        <xdr:cNvPr id="2" name="Picture 1">
          <a:extLst>
            <a:ext uri="{FF2B5EF4-FFF2-40B4-BE49-F238E27FC236}">
              <a16:creationId xmlns:a16="http://schemas.microsoft.com/office/drawing/2014/main" id="{A2813091-0F65-4D03-BF2D-C7CFACB5BA24}"/>
            </a:ext>
          </a:extLst>
        </xdr:cNvPr>
        <xdr:cNvPicPr>
          <a:picLocks noChangeAspect="1"/>
        </xdr:cNvPicPr>
      </xdr:nvPicPr>
      <xdr:blipFill>
        <a:blip xmlns:r="http://schemas.openxmlformats.org/officeDocument/2006/relationships" r:embed="rId1"/>
        <a:stretch>
          <a:fillRect/>
        </a:stretch>
      </xdr:blipFill>
      <xdr:spPr>
        <a:xfrm>
          <a:off x="121921" y="106681"/>
          <a:ext cx="2368237" cy="807720"/>
        </a:xfrm>
        <a:prstGeom prst="rect">
          <a:avLst/>
        </a:prstGeom>
      </xdr:spPr>
    </xdr:pic>
    <xdr:clientData/>
  </xdr:twoCellAnchor>
  <xdr:twoCellAnchor>
    <xdr:from>
      <xdr:col>7</xdr:col>
      <xdr:colOff>609600</xdr:colOff>
      <xdr:row>5</xdr:row>
      <xdr:rowOff>381000</xdr:rowOff>
    </xdr:from>
    <xdr:to>
      <xdr:col>14</xdr:col>
      <xdr:colOff>195072</xdr:colOff>
      <xdr:row>20</xdr:row>
      <xdr:rowOff>362712</xdr:rowOff>
    </xdr:to>
    <xdr:graphicFrame macro="">
      <xdr:nvGraphicFramePr>
        <xdr:cNvPr id="3" name="Chart 2">
          <a:extLst>
            <a:ext uri="{FF2B5EF4-FFF2-40B4-BE49-F238E27FC236}">
              <a16:creationId xmlns:a16="http://schemas.microsoft.com/office/drawing/2014/main" id="{1AF170F6-657E-4074-8A2E-C9C12E422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213360</xdr:colOff>
      <xdr:row>41</xdr:row>
      <xdr:rowOff>15240</xdr:rowOff>
    </xdr:from>
    <xdr:to>
      <xdr:col>6</xdr:col>
      <xdr:colOff>1386840</xdr:colOff>
      <xdr:row>56</xdr:row>
      <xdr:rowOff>0</xdr:rowOff>
    </xdr:to>
    <xdr:graphicFrame macro="">
      <xdr:nvGraphicFramePr>
        <xdr:cNvPr id="5" name="Chart 4">
          <a:extLst>
            <a:ext uri="{FF2B5EF4-FFF2-40B4-BE49-F238E27FC236}">
              <a16:creationId xmlns:a16="http://schemas.microsoft.com/office/drawing/2014/main" id="{2CDB5827-4001-4E9B-AD80-464C871EA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167640</xdr:colOff>
      <xdr:row>59</xdr:row>
      <xdr:rowOff>15240</xdr:rowOff>
    </xdr:from>
    <xdr:to>
      <xdr:col>6</xdr:col>
      <xdr:colOff>1341120</xdr:colOff>
      <xdr:row>74</xdr:row>
      <xdr:rowOff>0</xdr:rowOff>
    </xdr:to>
    <xdr:graphicFrame macro="">
      <xdr:nvGraphicFramePr>
        <xdr:cNvPr id="6" name="Chart 5">
          <a:extLst>
            <a:ext uri="{FF2B5EF4-FFF2-40B4-BE49-F238E27FC236}">
              <a16:creationId xmlns:a16="http://schemas.microsoft.com/office/drawing/2014/main" id="{5D41BF0F-7A8E-4397-8FEF-F6263ECCF2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426720</xdr:colOff>
      <xdr:row>5</xdr:row>
      <xdr:rowOff>375920</xdr:rowOff>
    </xdr:from>
    <xdr:to>
      <xdr:col>22</xdr:col>
      <xdr:colOff>22352</xdr:colOff>
      <xdr:row>20</xdr:row>
      <xdr:rowOff>357632</xdr:rowOff>
    </xdr:to>
    <xdr:graphicFrame macro="">
      <xdr:nvGraphicFramePr>
        <xdr:cNvPr id="7" name="Chart 6">
          <a:extLst>
            <a:ext uri="{FF2B5EF4-FFF2-40B4-BE49-F238E27FC236}">
              <a16:creationId xmlns:a16="http://schemas.microsoft.com/office/drawing/2014/main" id="{13E2347A-B71F-4CA4-8F80-B5770B72F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411480</xdr:colOff>
      <xdr:row>40</xdr:row>
      <xdr:rowOff>419100</xdr:rowOff>
    </xdr:from>
    <xdr:to>
      <xdr:col>14</xdr:col>
      <xdr:colOff>16764</xdr:colOff>
      <xdr:row>55</xdr:row>
      <xdr:rowOff>403098</xdr:rowOff>
    </xdr:to>
    <xdr:graphicFrame macro="">
      <xdr:nvGraphicFramePr>
        <xdr:cNvPr id="8" name="Chart 7">
          <a:extLst>
            <a:ext uri="{FF2B5EF4-FFF2-40B4-BE49-F238E27FC236}">
              <a16:creationId xmlns:a16="http://schemas.microsoft.com/office/drawing/2014/main" id="{7166F304-700D-4555-9546-7A3CEF8BF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422910</xdr:colOff>
      <xdr:row>59</xdr:row>
      <xdr:rowOff>15240</xdr:rowOff>
    </xdr:from>
    <xdr:to>
      <xdr:col>14</xdr:col>
      <xdr:colOff>12192</xdr:colOff>
      <xdr:row>74</xdr:row>
      <xdr:rowOff>762</xdr:rowOff>
    </xdr:to>
    <xdr:graphicFrame macro="">
      <xdr:nvGraphicFramePr>
        <xdr:cNvPr id="9" name="Chart 8">
          <a:extLst>
            <a:ext uri="{FF2B5EF4-FFF2-40B4-BE49-F238E27FC236}">
              <a16:creationId xmlns:a16="http://schemas.microsoft.com/office/drawing/2014/main" id="{297F9ADE-F60E-4B51-AD15-E23DBE6EC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335280</xdr:colOff>
      <xdr:row>5</xdr:row>
      <xdr:rowOff>381000</xdr:rowOff>
    </xdr:from>
    <xdr:to>
      <xdr:col>6</xdr:col>
      <xdr:colOff>1505712</xdr:colOff>
      <xdr:row>20</xdr:row>
      <xdr:rowOff>362712</xdr:rowOff>
    </xdr:to>
    <xdr:graphicFrame macro="">
      <xdr:nvGraphicFramePr>
        <xdr:cNvPr id="10" name="Chart 9">
          <a:extLst>
            <a:ext uri="{FF2B5EF4-FFF2-40B4-BE49-F238E27FC236}">
              <a16:creationId xmlns:a16="http://schemas.microsoft.com/office/drawing/2014/main" id="{1CE08D74-194C-40A2-9617-BB29D9EC6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acts/Cost%20and%20Pricing/Final%20Budgets/Global%20Fund/Mali/2014.05%20NFM%20Submission/GF%20Mali%20Phase%201%20&amp;%202%20NFM%20internal%20hybrid_2014.07.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yson/AppData/Local/Temp/20172018%20GOU%20BUDGETS/CCM%20BUDGET2016-2017-%20CONSOLIDATED%201109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f\afaye\Desktop\MALI_Global%20Fund%20Budget%20Template%202014-07-11-revised%20by%20PS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heglobalfund.org/media/6046/core_pudr_form_e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f\DKapodistria\Desktop\PUDR%20template%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f\afaye\Desktop\Desktop%20Files%2017042012\SLE%20Summary%20Budget%20Phase%20%202%20Malaria_2701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as/AppData/Local/Microsoft/Windows/Temporary%20Internet%20Files/Content.Outlook/0O09I2GP/Master%20data%20in%20Perf%20Fwk%20Budget%20PSM%20(except%20PSM%20specific)%202015-06-03%2017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abouatme/AppData/Local/Microsoft/Windows/Temporary%20Internet%20Files/Content.IE5/W0OJ3YPY/Core_PUDR_Form_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henneuse/AppData/Local/Microsoft/Windows/Temporary%20Internet%20Files/Content.Outlook/LX8CLMNA/Malaria_Financial%20Reporting%20Template_Jun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henneuse/AppData/Local/Microsoft/Windows/Temporary%20Internet%20Files/Content.Outlook/LX8CLMNA/TB_Financial%20Reporting%20Template_Jun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nderkach/AppData/Local/Microsoft/Windows/Temporary%20Internet%20Files/Content.Outlook/RQRK5A9Q/FR-MCRAI-C-05_DB_03Feb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nge Page Information"/>
      <sheetName val="GF-Definitions"/>
      <sheetName val="GF-Instructions"/>
      <sheetName val="Interventions"/>
      <sheetName val="CostInputs"/>
      <sheetName val="CostGroupings"/>
      <sheetName val="Range Page"/>
      <sheetName val="GF-Cover"/>
      <sheetName val="GF-Recipients"/>
      <sheetName val="GF Objectives"/>
      <sheetName val="GF-Assumptions"/>
      <sheetName val="Assumptions-HR"/>
      <sheetName val="Detailed Assumptions"/>
      <sheetName val="Assumptions-Standard Unit Rate"/>
      <sheetName val="OLD Detailed Assumptions"/>
      <sheetName val="Sum of Old Detailed"/>
      <sheetName val="GF Module Interventions"/>
      <sheetName val="GF-Detailed Budget"/>
      <sheetName val="GF-Incremental"/>
      <sheetName val="GF-Summary Budget"/>
      <sheetName val="Summary Cost Inputs"/>
      <sheetName val="Setup"/>
      <sheetName val="NFM Detailed Budget"/>
      <sheetName val="NFM Budget Summary"/>
      <sheetName val="NFM QTR Summary"/>
      <sheetName val="PSI Summary by Year"/>
      <sheetName val="PSI Summary by Intervention"/>
      <sheetName val="ICR Summary"/>
      <sheetName val="PSI Int Detailed Roll-up"/>
      <sheetName val="START PSI---&gt;"/>
      <sheetName val="PSI Int A - routine"/>
      <sheetName val="PSI Int B - mass"/>
      <sheetName val="PSI Int C"/>
      <sheetName val="PSI Int D"/>
      <sheetName val="PSI Int E"/>
      <sheetName val="PSI Int F"/>
      <sheetName val="PSI Int G"/>
      <sheetName val="PSI Int H"/>
      <sheetName val="PSI Int I"/>
      <sheetName val="PSI Int J"/>
      <sheetName val="PSI Int K"/>
      <sheetName val="PSI Int L"/>
      <sheetName val="PSI Int M"/>
      <sheetName val="PSI Int N"/>
      <sheetName val="PSI Int O"/>
      <sheetName val="PSI Int P"/>
      <sheetName val="PSI Int Q"/>
      <sheetName val="PSI Int R"/>
      <sheetName val="---&gt;END PSI"/>
      <sheetName val="LISTS"/>
      <sheetName val="Sheet5"/>
      <sheetName val="Data"/>
      <sheetName val="Workplan Lists"/>
      <sheetName val="Stage 2 - Parameters"/>
      <sheetName val="HY DETAIL. UNIT COST YEAR 3,4,5"/>
      <sheetName val="Range_Page_Information"/>
      <sheetName val="Range_Page"/>
      <sheetName val="GF_Objectives"/>
      <sheetName val="Detailed_Assumptions"/>
      <sheetName val="Assumptions-Standard_Unit_Rate"/>
      <sheetName val="OLD_Detailed_Assumptions"/>
      <sheetName val="Sum_of_Old_Detailed"/>
      <sheetName val="GF_Module_Interventions"/>
      <sheetName val="GF-Detailed_Budget"/>
      <sheetName val="GF-Summary_Budget"/>
      <sheetName val="Summary_Cost_Inputs"/>
      <sheetName val="NFM_Detailed_Budget"/>
      <sheetName val="NFM_Budget_Summary"/>
      <sheetName val="NFM_QTR_Summary"/>
      <sheetName val="PSI_Summary_by_Year"/>
      <sheetName val="PSI_Summary_by_Intervention"/>
      <sheetName val="ICR_Summary"/>
      <sheetName val="PSI_Int_Detailed_Roll-up"/>
      <sheetName val="START_PSI---&gt;"/>
      <sheetName val="PSI_Int_A_-_routine"/>
      <sheetName val="PSI_Int_B_-_mass"/>
      <sheetName val="PSI_Int_C"/>
      <sheetName val="PSI_Int_D"/>
      <sheetName val="PSI_Int_E"/>
      <sheetName val="PSI_Int_F"/>
      <sheetName val="PSI_Int_G"/>
      <sheetName val="PSI_Int_H"/>
      <sheetName val="PSI_Int_I"/>
      <sheetName val="PSI_Int_J"/>
      <sheetName val="PSI_Int_K"/>
      <sheetName val="PSI_Int_L"/>
      <sheetName val="PSI_Int_M"/>
      <sheetName val="PSI_Int_N"/>
      <sheetName val="PSI_Int_O"/>
      <sheetName val="PSI_Int_P"/>
      <sheetName val="PSI_Int_Q"/>
      <sheetName val="PSI_Int_R"/>
      <sheetName val="---&gt;END_PSI"/>
      <sheetName val="Workplan_lists"/>
      <sheetName val="Stage_2_-_Parameters"/>
      <sheetName val="Sheet3"/>
      <sheetName val="Range_Page_Information1"/>
      <sheetName val="Range_Page1"/>
      <sheetName val="GF_Objectives1"/>
      <sheetName val="Detailed_Assumptions1"/>
      <sheetName val="Assumptions-Standard_Unit_Rate1"/>
      <sheetName val="OLD_Detailed_Assumptions1"/>
      <sheetName val="Sum_of_Old_Detailed1"/>
      <sheetName val="GF_Module_Interventions1"/>
      <sheetName val="GF-Detailed_Budget1"/>
      <sheetName val="GF-Summary_Budget1"/>
      <sheetName val="Summary_Cost_Inputs1"/>
      <sheetName val="NFM_Detailed_Budget1"/>
      <sheetName val="NFM_Budget_Summary1"/>
      <sheetName val="NFM_QTR_Summary1"/>
      <sheetName val="PSI_Summary_by_Year1"/>
      <sheetName val="PSI_Summary_by_Intervention1"/>
      <sheetName val="ICR_Summary1"/>
      <sheetName val="PSI_Int_Detailed_Roll-up1"/>
      <sheetName val="START_PSI---&gt;1"/>
      <sheetName val="PSI_Int_A_-_routine1"/>
      <sheetName val="PSI_Int_B_-_mass1"/>
      <sheetName val="PSI_Int_C1"/>
      <sheetName val="PSI_Int_D1"/>
      <sheetName val="PSI_Int_E1"/>
      <sheetName val="PSI_Int_F1"/>
      <sheetName val="PSI_Int_G1"/>
      <sheetName val="PSI_Int_H1"/>
      <sheetName val="PSI_Int_I1"/>
      <sheetName val="PSI_Int_J1"/>
      <sheetName val="PSI_Int_K1"/>
      <sheetName val="PSI_Int_L1"/>
      <sheetName val="PSI_Int_M1"/>
      <sheetName val="PSI_Int_N1"/>
      <sheetName val="PSI_Int_O1"/>
      <sheetName val="PSI_Int_P1"/>
      <sheetName val="PSI_Int_Q1"/>
      <sheetName val="PSI_Int_R1"/>
      <sheetName val="---&gt;END_PSI1"/>
      <sheetName val="Range_Page_Information2"/>
      <sheetName val="Range_Page2"/>
      <sheetName val="GF_Objectives2"/>
      <sheetName val="Detailed_Assumptions2"/>
      <sheetName val="Assumptions-Standard_Unit_Rate2"/>
      <sheetName val="OLD_Detailed_Assumptions2"/>
      <sheetName val="Sum_of_Old_Detailed2"/>
      <sheetName val="GF_Module_Interventions2"/>
      <sheetName val="GF-Detailed_Budget2"/>
      <sheetName val="GF-Summary_Budget2"/>
      <sheetName val="Summary_Cost_Inputs2"/>
      <sheetName val="NFM_Detailed_Budget2"/>
      <sheetName val="NFM_Budget_Summary2"/>
      <sheetName val="NFM_QTR_Summary2"/>
      <sheetName val="PSI_Summary_by_Year2"/>
      <sheetName val="PSI_Summary_by_Intervention2"/>
      <sheetName val="ICR_Summary2"/>
      <sheetName val="PSI_Int_Detailed_Roll-up2"/>
      <sheetName val="START_PSI---&gt;2"/>
      <sheetName val="PSI_Int_A_-_routine2"/>
      <sheetName val="PSI_Int_B_-_mass2"/>
      <sheetName val="PSI_Int_C2"/>
      <sheetName val="PSI_Int_D2"/>
      <sheetName val="PSI_Int_E2"/>
      <sheetName val="PSI_Int_F2"/>
      <sheetName val="PSI_Int_G2"/>
      <sheetName val="PSI_Int_H2"/>
      <sheetName val="PSI_Int_I2"/>
      <sheetName val="PSI_Int_J2"/>
      <sheetName val="PSI_Int_K2"/>
      <sheetName val="PSI_Int_L2"/>
      <sheetName val="PSI_Int_M2"/>
      <sheetName val="PSI_Int_N2"/>
      <sheetName val="PSI_Int_O2"/>
      <sheetName val="PSI_Int_P2"/>
      <sheetName val="PSI_Int_Q2"/>
      <sheetName val="PSI_Int_R2"/>
      <sheetName val="---&gt;END_PSI2"/>
      <sheetName val="FORMULAGRAPHS"/>
      <sheetName val="Coverage Indicators_1B"/>
      <sheetName val="Coverage Indicators"/>
      <sheetName val="PM  R8 Y3"/>
      <sheetName val="1. PR R8 Y3"/>
      <sheetName val="SR &amp; SSR R8 Y3"/>
      <sheetName val="_kab2"/>
      <sheetName val="LIST VALIDASI"/>
      <sheetName val="Board approved (delta)"/>
      <sheetName val="Progress_Results"/>
      <sheetName val="costing 2023 "/>
      <sheetName val="Strategic Objectives"/>
      <sheetName val="Range_Page3"/>
      <sheetName val="Range_Page_Information3"/>
      <sheetName val="Range_Page4"/>
      <sheetName val="GF_Objectives3"/>
      <sheetName val="Detailed_Assumptions3"/>
      <sheetName val="Assumptions-Standard_Unit_Rate3"/>
      <sheetName val="OLD_Detailed_Assumptions3"/>
      <sheetName val="Sum_of_Old_Detailed3"/>
      <sheetName val="GF_Module_Interventions3"/>
      <sheetName val="GF-Detailed_Budget3"/>
      <sheetName val="GF-Summary_Budget3"/>
      <sheetName val="Summary_Cost_Inputs3"/>
      <sheetName val="NFM_Detailed_Budget3"/>
      <sheetName val="NFM_Budget_Summary3"/>
      <sheetName val="NFM_QTR_Summary3"/>
      <sheetName val="PSI_Summary_by_Year3"/>
      <sheetName val="PSI_Summary_by_Intervention3"/>
      <sheetName val="ICR_Summary3"/>
      <sheetName val="PSI_Int_Detailed_Roll-up3"/>
      <sheetName val="START_PSI---&gt;3"/>
      <sheetName val="PSI_Int_A_-_routine3"/>
      <sheetName val="PSI_Int_B_-_mass3"/>
      <sheetName val="PSI_Int_C3"/>
      <sheetName val="PSI_Int_D3"/>
      <sheetName val="PSI_Int_E3"/>
      <sheetName val="PSI_Int_F3"/>
      <sheetName val="PSI_Int_G3"/>
      <sheetName val="PSI_Int_H3"/>
      <sheetName val="PSI_Int_I3"/>
      <sheetName val="PSI_Int_J3"/>
      <sheetName val="PSI_Int_K3"/>
      <sheetName val="PSI_Int_L3"/>
      <sheetName val="PSI_Int_M3"/>
      <sheetName val="PSI_Int_N3"/>
      <sheetName val="PSI_Int_O3"/>
      <sheetName val="PSI_Int_P3"/>
      <sheetName val="PSI_Int_Q3"/>
      <sheetName val="PSI_Int_R3"/>
      <sheetName val="---&gt;END_PSI3"/>
      <sheetName val="HY_DETAIL__UNIT_COST_YEAR_3,4,5"/>
      <sheetName val="HIV"/>
      <sheetName val="Range_Page_Information4"/>
      <sheetName val="GF_Objectives4"/>
      <sheetName val="Detailed_Assumptions4"/>
      <sheetName val="Assumptions-Standard_Unit_Rate4"/>
      <sheetName val="OLD_Detailed_Assumptions4"/>
      <sheetName val="Sum_of_Old_Detailed4"/>
      <sheetName val="GF_Module_Interventions4"/>
      <sheetName val="GF-Detailed_Budget4"/>
      <sheetName val="GF-Summary_Budget4"/>
      <sheetName val="Summary_Cost_Inputs4"/>
      <sheetName val="NFM_Detailed_Budget4"/>
      <sheetName val="NFM_Budget_Summary4"/>
      <sheetName val="NFM_QTR_Summary4"/>
      <sheetName val="PSI_Summary_by_Year4"/>
      <sheetName val="PSI_Summary_by_Intervention4"/>
      <sheetName val="ICR_Summary4"/>
      <sheetName val="PSI_Int_Detailed_Roll-up4"/>
      <sheetName val="START_PSI---&gt;4"/>
      <sheetName val="PSI_Int_A_-_routine4"/>
      <sheetName val="PSI_Int_B_-_mass4"/>
      <sheetName val="PSI_Int_C4"/>
      <sheetName val="PSI_Int_D4"/>
      <sheetName val="PSI_Int_E4"/>
      <sheetName val="PSI_Int_F4"/>
      <sheetName val="PSI_Int_G4"/>
      <sheetName val="PSI_Int_H4"/>
      <sheetName val="PSI_Int_I4"/>
      <sheetName val="PSI_Int_J4"/>
      <sheetName val="PSI_Int_K4"/>
      <sheetName val="PSI_Int_L4"/>
      <sheetName val="PSI_Int_M4"/>
      <sheetName val="PSI_Int_N4"/>
      <sheetName val="PSI_Int_O4"/>
      <sheetName val="PSI_Int_P4"/>
      <sheetName val="PSI_Int_Q4"/>
      <sheetName val="PSI_Int_R4"/>
      <sheetName val="---&gt;END_PSI4"/>
      <sheetName val="Range_Page_Information5"/>
      <sheetName val="Range_Page5"/>
      <sheetName val="GF_Objectives5"/>
      <sheetName val="Detailed_Assumptions5"/>
      <sheetName val="Assumptions-Standard_Unit_Rate5"/>
      <sheetName val="OLD_Detailed_Assumptions5"/>
      <sheetName val="Sum_of_Old_Detailed5"/>
      <sheetName val="GF_Module_Interventions5"/>
      <sheetName val="GF-Detailed_Budget5"/>
      <sheetName val="GF-Summary_Budget5"/>
      <sheetName val="Summary_Cost_Inputs5"/>
      <sheetName val="NFM_Detailed_Budget5"/>
      <sheetName val="NFM_Budget_Summary5"/>
      <sheetName val="NFM_QTR_Summary5"/>
      <sheetName val="PSI_Summary_by_Year5"/>
      <sheetName val="PSI_Summary_by_Intervention5"/>
      <sheetName val="ICR_Summary5"/>
      <sheetName val="PSI_Int_Detailed_Roll-up5"/>
      <sheetName val="START_PSI---&gt;5"/>
      <sheetName val="PSI_Int_A_-_routine5"/>
      <sheetName val="PSI_Int_B_-_mass5"/>
      <sheetName val="PSI_Int_C5"/>
      <sheetName val="PSI_Int_D5"/>
      <sheetName val="PSI_Int_E5"/>
      <sheetName val="PSI_Int_F5"/>
      <sheetName val="PSI_Int_G5"/>
      <sheetName val="PSI_Int_H5"/>
      <sheetName val="PSI_Int_I5"/>
      <sheetName val="PSI_Int_J5"/>
      <sheetName val="PSI_Int_K5"/>
      <sheetName val="PSI_Int_L5"/>
      <sheetName val="PSI_Int_M5"/>
      <sheetName val="PSI_Int_N5"/>
      <sheetName val="PSI_Int_O5"/>
      <sheetName val="PSI_Int_P5"/>
      <sheetName val="PSI_Int_Q5"/>
      <sheetName val="PSI_Int_R5"/>
      <sheetName val="---&gt;END_PSI5"/>
      <sheetName val="Range_Page6"/>
      <sheetName val="Range_Page_Information6"/>
      <sheetName val="Range_Page7"/>
      <sheetName val="GF_Objectives6"/>
      <sheetName val="Detailed_Assumptions6"/>
      <sheetName val="Assumptions-Standard_Unit_Rate6"/>
      <sheetName val="OLD_Detailed_Assumptions6"/>
      <sheetName val="Sum_of_Old_Detailed6"/>
      <sheetName val="GF_Module_Interventions6"/>
      <sheetName val="GF-Detailed_Budget6"/>
      <sheetName val="GF-Summary_Budget6"/>
      <sheetName val="Summary_Cost_Inputs6"/>
      <sheetName val="NFM_Detailed_Budget6"/>
      <sheetName val="NFM_Budget_Summary6"/>
      <sheetName val="NFM_QTR_Summary6"/>
      <sheetName val="PSI_Summary_by_Year6"/>
      <sheetName val="PSI_Summary_by_Intervention6"/>
      <sheetName val="ICR_Summary6"/>
      <sheetName val="PSI_Int_Detailed_Roll-up6"/>
      <sheetName val="START_PSI---&gt;6"/>
      <sheetName val="PSI_Int_A_-_routine6"/>
      <sheetName val="PSI_Int_B_-_mass6"/>
      <sheetName val="PSI_Int_C6"/>
      <sheetName val="PSI_Int_D6"/>
      <sheetName val="PSI_Int_E6"/>
      <sheetName val="PSI_Int_F6"/>
      <sheetName val="PSI_Int_G6"/>
      <sheetName val="PSI_Int_H6"/>
      <sheetName val="PSI_Int_I6"/>
      <sheetName val="PSI_Int_J6"/>
      <sheetName val="PSI_Int_K6"/>
      <sheetName val="PSI_Int_L6"/>
      <sheetName val="PSI_Int_M6"/>
      <sheetName val="PSI_Int_N6"/>
      <sheetName val="PSI_Int_O6"/>
      <sheetName val="PSI_Int_P6"/>
      <sheetName val="PSI_Int_Q6"/>
      <sheetName val="PSI_Int_R6"/>
      <sheetName val="---&gt;END_PSI6"/>
      <sheetName val="HY_DETAIL__UNIT_COST_YEAR_3,4,1"/>
      <sheetName val="Range_Page_Information7"/>
      <sheetName val="Range_Page8"/>
      <sheetName val="GF_Objectives7"/>
      <sheetName val="Detailed_Assumptions7"/>
      <sheetName val="Assumptions-Standard_Unit_Rate7"/>
      <sheetName val="OLD_Detailed_Assumptions7"/>
      <sheetName val="Sum_of_Old_Detailed7"/>
      <sheetName val="GF_Module_Interventions7"/>
      <sheetName val="GF-Detailed_Budget7"/>
      <sheetName val="GF-Summary_Budget7"/>
      <sheetName val="Summary_Cost_Inputs7"/>
      <sheetName val="NFM_Detailed_Budget7"/>
      <sheetName val="NFM_Budget_Summary7"/>
      <sheetName val="NFM_QTR_Summary7"/>
      <sheetName val="PSI_Summary_by_Year7"/>
      <sheetName val="PSI_Summary_by_Intervention7"/>
      <sheetName val="ICR_Summary7"/>
      <sheetName val="PSI_Int_Detailed_Roll-up7"/>
      <sheetName val="START_PSI---&gt;7"/>
      <sheetName val="PSI_Int_A_-_routine7"/>
      <sheetName val="PSI_Int_B_-_mass7"/>
      <sheetName val="PSI_Int_C7"/>
      <sheetName val="PSI_Int_D7"/>
      <sheetName val="PSI_Int_E7"/>
      <sheetName val="PSI_Int_F7"/>
      <sheetName val="PSI_Int_G7"/>
      <sheetName val="PSI_Int_H7"/>
      <sheetName val="PSI_Int_I7"/>
      <sheetName val="PSI_Int_J7"/>
      <sheetName val="PSI_Int_K7"/>
      <sheetName val="PSI_Int_L7"/>
      <sheetName val="PSI_Int_M7"/>
      <sheetName val="PSI_Int_N7"/>
      <sheetName val="PSI_Int_O7"/>
      <sheetName val="PSI_Int_P7"/>
      <sheetName val="PSI_Int_Q7"/>
      <sheetName val="PSI_Int_R7"/>
      <sheetName val="---&gt;END_PSI7"/>
      <sheetName val="HY_DETAIL__UNIT_COST_YEAR_3,4,2"/>
      <sheetName val="Range_Page9"/>
      <sheetName val="Range_Page_Information8"/>
      <sheetName val="GF_Objectives8"/>
      <sheetName val="Detailed_Assumptions8"/>
      <sheetName val="Assumptions-Standard_Unit_Rate8"/>
      <sheetName val="OLD_Detailed_Assumptions8"/>
      <sheetName val="Sum_of_Old_Detailed8"/>
      <sheetName val="GF_Module_Interventions8"/>
      <sheetName val="GF-Detailed_Budget8"/>
      <sheetName val="GF-Summary_Budget8"/>
      <sheetName val="Summary_Cost_Inputs8"/>
      <sheetName val="NFM_Detailed_Budget8"/>
      <sheetName val="NFM_Budget_Summary8"/>
      <sheetName val="NFM_QTR_Summary8"/>
      <sheetName val="PSI_Summary_by_Year8"/>
      <sheetName val="PSI_Summary_by_Intervention8"/>
      <sheetName val="ICR_Summary8"/>
      <sheetName val="PSI_Int_Detailed_Roll-up8"/>
      <sheetName val="START_PSI---&gt;8"/>
      <sheetName val="PSI_Int_A_-_routine8"/>
      <sheetName val="PSI_Int_B_-_mass8"/>
      <sheetName val="PSI_Int_C8"/>
      <sheetName val="PSI_Int_D8"/>
      <sheetName val="PSI_Int_E8"/>
      <sheetName val="PSI_Int_F8"/>
      <sheetName val="PSI_Int_G8"/>
      <sheetName val="PSI_Int_H8"/>
      <sheetName val="PSI_Int_I8"/>
      <sheetName val="PSI_Int_J8"/>
      <sheetName val="PSI_Int_K8"/>
      <sheetName val="PSI_Int_L8"/>
      <sheetName val="PSI_Int_M8"/>
      <sheetName val="PSI_Int_N8"/>
      <sheetName val="PSI_Int_O8"/>
      <sheetName val="PSI_Int_P8"/>
      <sheetName val="PSI_Int_Q8"/>
      <sheetName val="PSI_Int_R8"/>
      <sheetName val="---&gt;END_PSI8"/>
      <sheetName val="HY_DETAIL__UNIT_COST_YEAR_3,4,3"/>
      <sheetName val="Range_Page_Information9"/>
      <sheetName val="Range_Page10"/>
      <sheetName val="GF_Objectives9"/>
      <sheetName val="Detailed_Assumptions9"/>
      <sheetName val="Assumptions-Standard_Unit_Rate9"/>
      <sheetName val="OLD_Detailed_Assumptions9"/>
      <sheetName val="Sum_of_Old_Detailed9"/>
      <sheetName val="GF_Module_Interventions9"/>
      <sheetName val="GF-Detailed_Budget9"/>
      <sheetName val="GF-Summary_Budget9"/>
      <sheetName val="Summary_Cost_Inputs9"/>
      <sheetName val="NFM_Detailed_Budget9"/>
      <sheetName val="NFM_Budget_Summary9"/>
      <sheetName val="NFM_QTR_Summary9"/>
      <sheetName val="PSI_Summary_by_Year9"/>
      <sheetName val="PSI_Summary_by_Intervention9"/>
      <sheetName val="ICR_Summary9"/>
      <sheetName val="PSI_Int_Detailed_Roll-up9"/>
      <sheetName val="START_PSI---&gt;9"/>
      <sheetName val="PSI_Int_A_-_routine9"/>
      <sheetName val="PSI_Int_B_-_mass9"/>
      <sheetName val="PSI_Int_C9"/>
      <sheetName val="PSI_Int_D9"/>
      <sheetName val="PSI_Int_E9"/>
      <sheetName val="PSI_Int_F9"/>
      <sheetName val="PSI_Int_G9"/>
      <sheetName val="PSI_Int_H9"/>
      <sheetName val="PSI_Int_I9"/>
      <sheetName val="PSI_Int_J9"/>
      <sheetName val="PSI_Int_K9"/>
      <sheetName val="PSI_Int_L9"/>
      <sheetName val="PSI_Int_M9"/>
      <sheetName val="PSI_Int_N9"/>
      <sheetName val="PSI_Int_O9"/>
      <sheetName val="PSI_Int_P9"/>
      <sheetName val="PSI_Int_Q9"/>
      <sheetName val="PSI_Int_R9"/>
      <sheetName val="---&gt;END_PSI9"/>
      <sheetName val="HY_DETAIL__UNIT_COST_YEAR_3,4,4"/>
      <sheetName val="Range_Page_Information10"/>
      <sheetName val="Range_Page11"/>
      <sheetName val="GF_Objectives10"/>
      <sheetName val="Detailed_Assumptions10"/>
      <sheetName val="Assumptions-Standard_Unit_Rat10"/>
      <sheetName val="OLD_Detailed_Assumptions10"/>
      <sheetName val="Sum_of_Old_Detailed10"/>
      <sheetName val="GF_Module_Interventions10"/>
      <sheetName val="GF-Detailed_Budget10"/>
      <sheetName val="GF-Summary_Budget10"/>
      <sheetName val="Summary_Cost_Inputs10"/>
      <sheetName val="NFM_Detailed_Budget10"/>
      <sheetName val="NFM_Budget_Summary10"/>
      <sheetName val="NFM_QTR_Summary10"/>
      <sheetName val="PSI_Summary_by_Year10"/>
      <sheetName val="PSI_Summary_by_Intervention10"/>
      <sheetName val="ICR_Summary10"/>
      <sheetName val="PSI_Int_Detailed_Roll-up10"/>
      <sheetName val="START_PSI---&gt;10"/>
      <sheetName val="PSI_Int_A_-_routine10"/>
      <sheetName val="PSI_Int_B_-_mass10"/>
      <sheetName val="PSI_Int_C10"/>
      <sheetName val="PSI_Int_D10"/>
      <sheetName val="PSI_Int_E10"/>
      <sheetName val="PSI_Int_F10"/>
      <sheetName val="PSI_Int_G10"/>
      <sheetName val="PSI_Int_H10"/>
      <sheetName val="PSI_Int_I10"/>
      <sheetName val="PSI_Int_J10"/>
      <sheetName val="PSI_Int_K10"/>
      <sheetName val="PSI_Int_L10"/>
      <sheetName val="PSI_Int_M10"/>
      <sheetName val="PSI_Int_N10"/>
      <sheetName val="PSI_Int_O10"/>
      <sheetName val="PSI_Int_P10"/>
      <sheetName val="PSI_Int_Q10"/>
      <sheetName val="PSI_Int_R10"/>
      <sheetName val="---&gt;END_PSI10"/>
      <sheetName val="HY_DETAIL__UNIT_COST_YEAR_3,4,6"/>
      <sheetName val="Range_Page_Information11"/>
      <sheetName val="Range_Page12"/>
      <sheetName val="GF_Objectives11"/>
      <sheetName val="Detailed_Assumptions11"/>
      <sheetName val="Assumptions-Standard_Unit_Rat11"/>
      <sheetName val="OLD_Detailed_Assumptions11"/>
      <sheetName val="Sum_of_Old_Detailed11"/>
      <sheetName val="GF_Module_Interventions11"/>
      <sheetName val="GF-Detailed_Budget11"/>
      <sheetName val="GF-Summary_Budget11"/>
      <sheetName val="Summary_Cost_Inputs11"/>
      <sheetName val="NFM_Detailed_Budget11"/>
      <sheetName val="NFM_Budget_Summary11"/>
      <sheetName val="NFM_QTR_Summary11"/>
      <sheetName val="PSI_Summary_by_Year11"/>
      <sheetName val="PSI_Summary_by_Intervention11"/>
      <sheetName val="ICR_Summary11"/>
      <sheetName val="PSI_Int_Detailed_Roll-up11"/>
      <sheetName val="START_PSI---&gt;11"/>
      <sheetName val="PSI_Int_A_-_routine11"/>
      <sheetName val="PSI_Int_B_-_mass11"/>
      <sheetName val="PSI_Int_C11"/>
      <sheetName val="PSI_Int_D11"/>
      <sheetName val="PSI_Int_E11"/>
      <sheetName val="PSI_Int_F11"/>
      <sheetName val="PSI_Int_G11"/>
      <sheetName val="PSI_Int_H11"/>
      <sheetName val="PSI_Int_I11"/>
      <sheetName val="PSI_Int_J11"/>
      <sheetName val="PSI_Int_K11"/>
      <sheetName val="PSI_Int_L11"/>
      <sheetName val="PSI_Int_M11"/>
      <sheetName val="PSI_Int_N11"/>
      <sheetName val="PSI_Int_O11"/>
      <sheetName val="PSI_Int_P11"/>
      <sheetName val="PSI_Int_Q11"/>
      <sheetName val="PSI_Int_R11"/>
      <sheetName val="---&gt;END_PSI11"/>
      <sheetName val="HY_DETAIL__UNIT_COST_YEAR_3,4,7"/>
      <sheetName val="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v>0.71799999999999997</v>
          </cell>
        </row>
        <row r="38">
          <cell r="A38">
            <v>7.0000000000000007E-2</v>
          </cell>
        </row>
        <row r="39">
          <cell r="A39">
            <v>0.03</v>
          </cell>
        </row>
        <row r="47">
          <cell r="A47">
            <v>0.77148300000000003</v>
          </cell>
        </row>
        <row r="48">
          <cell r="A48">
            <v>655.95699999999999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2">
          <cell r="A2">
            <v>0.71799999999999997</v>
          </cell>
        </row>
      </sheetData>
      <sheetData sheetId="57">
        <row r="2">
          <cell r="A2">
            <v>0.71799999999999997</v>
          </cell>
        </row>
      </sheetData>
      <sheetData sheetId="58">
        <row r="2">
          <cell r="A2">
            <v>0.71799999999999997</v>
          </cell>
        </row>
      </sheetData>
      <sheetData sheetId="59">
        <row r="38">
          <cell r="A38">
            <v>7.0000000000000007E-2</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38">
          <cell r="A38">
            <v>7.0000000000000007E-2</v>
          </cell>
        </row>
      </sheetData>
      <sheetData sheetId="94"/>
      <sheetData sheetId="95"/>
      <sheetData sheetId="96" refreshError="1"/>
      <sheetData sheetId="97"/>
      <sheetData sheetId="98">
        <row r="38">
          <cell r="A38">
            <v>7.0000000000000007E-2</v>
          </cell>
        </row>
      </sheetData>
      <sheetData sheetId="99"/>
      <sheetData sheetId="100">
        <row r="38">
          <cell r="A38">
            <v>7.0000000000000007E-2</v>
          </cell>
        </row>
      </sheetData>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ow r="38">
          <cell r="A38">
            <v>7.0000000000000007E-2</v>
          </cell>
        </row>
      </sheetData>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ow r="38">
          <cell r="A38">
            <v>7.0000000000000007E-2</v>
          </cell>
        </row>
      </sheetData>
      <sheetData sheetId="186"/>
      <sheetData sheetId="187">
        <row r="38">
          <cell r="A38">
            <v>7.0000000000000007E-2</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row r="38">
          <cell r="A38">
            <v>7.0000000000000007E-2</v>
          </cell>
        </row>
      </sheetData>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efreshError="1"/>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structions"/>
      <sheetName val="CCM Funding Request Form"/>
      <sheetName val="Performance Framework"/>
      <sheetName val="Indicator Definition"/>
      <sheetName val="Co-Payment"/>
      <sheetName val="Budget-Summary"/>
      <sheetName val="Detailed Budget 2016"/>
      <sheetName val="Detailed Budget 2017"/>
      <sheetName val="Q-S Calendar"/>
      <sheetName val="Workplan "/>
      <sheetName val="Assumptions and Systems"/>
      <sheetName val="TA summary"/>
      <sheetName val="Data"/>
      <sheetName val="ReportData"/>
    </sheetNames>
    <sheetDataSet>
      <sheetData sheetId="0" refreshError="1">
        <row r="5">
          <cell r="B5" t="str">
            <v>EAF</v>
          </cell>
        </row>
        <row r="6">
          <cell r="B6" t="str">
            <v>Uganda</v>
          </cell>
        </row>
        <row r="7">
          <cell r="B7" t="str">
            <v>CCM Uganda</v>
          </cell>
        </row>
        <row r="9">
          <cell r="B9" t="str">
            <v>Uganda Country Coordinating Mechanism</v>
          </cell>
        </row>
        <row r="10">
          <cell r="B10"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C3" t="str">
            <v>Oversight</v>
          </cell>
          <cell r="D3" t="str">
            <v>Ov</v>
          </cell>
          <cell r="I3" t="str">
            <v>HR</v>
          </cell>
          <cell r="J3" t="str">
            <v>HR - Human Resources</v>
          </cell>
          <cell r="P3" t="str">
            <v>Afghanistan</v>
          </cell>
          <cell r="R3" t="str">
            <v>CCM Afghanistan</v>
          </cell>
          <cell r="W3" t="str">
            <v>EAF</v>
          </cell>
        </row>
        <row r="4">
          <cell r="C4" t="str">
            <v>Constituency Engagement</v>
          </cell>
          <cell r="D4" t="str">
            <v>Ce</v>
          </cell>
          <cell r="I4" t="str">
            <v>TA</v>
          </cell>
          <cell r="J4" t="str">
            <v>TA - Technical Assistance (TA)</v>
          </cell>
          <cell r="P4" t="str">
            <v>Albania</v>
          </cell>
          <cell r="R4" t="str">
            <v>CCM Albania</v>
          </cell>
          <cell r="W4" t="str">
            <v>EAP</v>
          </cell>
        </row>
        <row r="5">
          <cell r="C5" t="str">
            <v>Alignment</v>
          </cell>
          <cell r="D5" t="str">
            <v>Al</v>
          </cell>
          <cell r="I5" t="str">
            <v>PA</v>
          </cell>
          <cell r="J5" t="str">
            <v xml:space="preserve">PA - Planning and Administration </v>
          </cell>
          <cell r="P5" t="str">
            <v>Algeria</v>
          </cell>
          <cell r="R5" t="str">
            <v>CCM Algeria</v>
          </cell>
          <cell r="W5" t="str">
            <v>EECA</v>
          </cell>
        </row>
        <row r="6">
          <cell r="C6" t="str">
            <v>Capacity building/Gender</v>
          </cell>
          <cell r="D6" t="str">
            <v>Cb</v>
          </cell>
          <cell r="I6" t="str">
            <v>MT</v>
          </cell>
          <cell r="J6" t="str">
            <v>MT - Meetings Training Workshops Consultations</v>
          </cell>
          <cell r="P6" t="str">
            <v>Angola</v>
          </cell>
          <cell r="R6" t="str">
            <v>CCM Angola</v>
          </cell>
          <cell r="W6" t="str">
            <v>LAC</v>
          </cell>
        </row>
        <row r="7">
          <cell r="I7" t="str">
            <v>CM</v>
          </cell>
          <cell r="J7" t="str">
            <v>CM - Communication materials</v>
          </cell>
          <cell r="P7" t="str">
            <v>Argentina</v>
          </cell>
          <cell r="R7" t="str">
            <v>CCM Argentina</v>
          </cell>
          <cell r="W7" t="str">
            <v>MENA</v>
          </cell>
        </row>
        <row r="8">
          <cell r="I8" t="str">
            <v>EQ</v>
          </cell>
          <cell r="J8" t="str">
            <v>EQ - Equipment</v>
          </cell>
          <cell r="P8" t="str">
            <v>Armenia</v>
          </cell>
          <cell r="R8" t="str">
            <v>CCM Armenia</v>
          </cell>
          <cell r="W8" t="str">
            <v>SAF</v>
          </cell>
        </row>
        <row r="9">
          <cell r="C9" t="str">
            <v>Ov</v>
          </cell>
          <cell r="D9" t="str">
            <v>Oversight</v>
          </cell>
          <cell r="I9" t="str">
            <v>OH</v>
          </cell>
          <cell r="J9" t="str">
            <v>OH - Overheads</v>
          </cell>
          <cell r="P9" t="str">
            <v>Azerbaijan</v>
          </cell>
          <cell r="R9" t="str">
            <v>CCM Azerbaijan</v>
          </cell>
          <cell r="W9" t="str">
            <v>SWA</v>
          </cell>
        </row>
        <row r="10">
          <cell r="C10" t="str">
            <v>Ce</v>
          </cell>
          <cell r="D10" t="str">
            <v>Communication and Constituency Engagement</v>
          </cell>
          <cell r="I10" t="str">
            <v>OT</v>
          </cell>
          <cell r="J10" t="str">
            <v>OT - Others</v>
          </cell>
          <cell r="P10" t="str">
            <v>Bangladesh</v>
          </cell>
          <cell r="R10" t="str">
            <v>CCM Bangladesh</v>
          </cell>
          <cell r="W10" t="str">
            <v>WCA</v>
          </cell>
        </row>
        <row r="11">
          <cell r="C11" t="str">
            <v>Al</v>
          </cell>
          <cell r="D11" t="str">
            <v>Alignment</v>
          </cell>
          <cell r="P11" t="str">
            <v>Belarus</v>
          </cell>
          <cell r="R11" t="str">
            <v>CCM Belarus</v>
          </cell>
        </row>
        <row r="12">
          <cell r="C12" t="str">
            <v>Cb</v>
          </cell>
          <cell r="D12" t="str">
            <v>Capacity building/Gender</v>
          </cell>
          <cell r="P12" t="str">
            <v>Belize</v>
          </cell>
          <cell r="R12" t="str">
            <v>CCM Belize</v>
          </cell>
        </row>
        <row r="13">
          <cell r="C13" t="str">
            <v>IC</v>
          </cell>
          <cell r="D13" t="str">
            <v>Indirect Costs</v>
          </cell>
          <cell r="P13" t="str">
            <v>Benin</v>
          </cell>
          <cell r="R13" t="str">
            <v>CCM Benin</v>
          </cell>
        </row>
        <row r="14">
          <cell r="P14" t="str">
            <v>Bhutan</v>
          </cell>
          <cell r="R14" t="str">
            <v>CCM Bhutan</v>
          </cell>
        </row>
        <row r="15">
          <cell r="P15" t="str">
            <v>Bolivia</v>
          </cell>
          <cell r="R15" t="str">
            <v>CCM Bolivia</v>
          </cell>
        </row>
        <row r="16">
          <cell r="P16" t="str">
            <v>Bosnia and Herzegovina</v>
          </cell>
          <cell r="R16" t="str">
            <v>CCM Bosnia and Herzegovina</v>
          </cell>
        </row>
        <row r="17">
          <cell r="P17" t="str">
            <v>Botswana</v>
          </cell>
          <cell r="R17" t="str">
            <v>CCM Botswana</v>
          </cell>
        </row>
        <row r="18">
          <cell r="P18" t="str">
            <v>Brazil</v>
          </cell>
          <cell r="R18" t="str">
            <v>CCM Brazil</v>
          </cell>
        </row>
        <row r="19">
          <cell r="P19" t="str">
            <v>Bulgaria</v>
          </cell>
          <cell r="R19" t="str">
            <v>CCM Bulgaria</v>
          </cell>
        </row>
        <row r="21">
          <cell r="E21" t="str">
            <v>1 - Strengthen CCM Structures and Systems</v>
          </cell>
          <cell r="H21" t="e">
            <v>#REF!</v>
          </cell>
          <cell r="P21" t="str">
            <v>Burkina Faso</v>
          </cell>
          <cell r="R21" t="str">
            <v>CCM Burkina Faso</v>
          </cell>
        </row>
        <row r="22">
          <cell r="E22" t="str">
            <v xml:space="preserve">2 - Strengthen CCM Oversight of Finances, Programming and Resource Mobilization </v>
          </cell>
          <cell r="H22" t="e">
            <v>#REF!</v>
          </cell>
          <cell r="P22" t="str">
            <v>Burundi</v>
          </cell>
          <cell r="R22" t="str">
            <v>CCM Burundi</v>
          </cell>
        </row>
        <row r="23">
          <cell r="E23" t="str">
            <v xml:space="preserve">3 - Strengthen CCM Communication and Constituency Engagement </v>
          </cell>
          <cell r="H23" t="e">
            <v>#REF!</v>
          </cell>
          <cell r="P23" t="str">
            <v>Cambodia</v>
          </cell>
          <cell r="R23" t="str">
            <v>CCM Cambodia</v>
          </cell>
        </row>
        <row r="24">
          <cell r="E24" t="str">
            <v>4 - INDIRECT COSTS</v>
          </cell>
          <cell r="H24" t="e">
            <v>#REF!</v>
          </cell>
          <cell r="P24" t="str">
            <v>Cameroon</v>
          </cell>
          <cell r="R24" t="str">
            <v>CCM Cameroon</v>
          </cell>
        </row>
        <row r="25">
          <cell r="H25" t="e">
            <v>#REF!</v>
          </cell>
          <cell r="P25" t="str">
            <v>Cape Verde</v>
          </cell>
          <cell r="R25" t="str">
            <v>CCM Cape Verde</v>
          </cell>
        </row>
        <row r="26">
          <cell r="H26" t="e">
            <v>#REF!</v>
          </cell>
          <cell r="P26" t="str">
            <v>Central African Republic</v>
          </cell>
          <cell r="R26" t="str">
            <v>CCM Central African Republic</v>
          </cell>
        </row>
        <row r="27">
          <cell r="H27" t="e">
            <v>#REF!</v>
          </cell>
          <cell r="P27" t="str">
            <v>Chad</v>
          </cell>
          <cell r="R27" t="str">
            <v>CCM Chad</v>
          </cell>
        </row>
        <row r="28">
          <cell r="H28" t="e">
            <v>#REF!</v>
          </cell>
          <cell r="P28" t="str">
            <v>Chile</v>
          </cell>
          <cell r="R28" t="str">
            <v>CCM Chile</v>
          </cell>
        </row>
        <row r="29">
          <cell r="P29" t="str">
            <v>China</v>
          </cell>
          <cell r="R29" t="str">
            <v>CCM China</v>
          </cell>
        </row>
        <row r="30">
          <cell r="P30" t="str">
            <v>Colombia</v>
          </cell>
          <cell r="R30" t="str">
            <v>CCM Colombia</v>
          </cell>
        </row>
        <row r="31">
          <cell r="P31" t="str">
            <v>Comoros</v>
          </cell>
          <cell r="R31" t="str">
            <v>CCM Comoros</v>
          </cell>
        </row>
        <row r="32">
          <cell r="P32" t="str">
            <v>Congo (DRC)</v>
          </cell>
          <cell r="R32" t="str">
            <v>CCM DRC (Democratic Republic of Congo)</v>
          </cell>
        </row>
        <row r="33">
          <cell r="P33" t="str">
            <v>Congo (Republic of)</v>
          </cell>
          <cell r="R33" t="str">
            <v>CCM Congo (Republic of)</v>
          </cell>
        </row>
        <row r="34">
          <cell r="P34" t="str">
            <v>Costa Rica</v>
          </cell>
          <cell r="R34" t="str">
            <v>CCM Costa Rica</v>
          </cell>
        </row>
        <row r="35">
          <cell r="P35" t="str">
            <v>Cote d'Ivoire</v>
          </cell>
          <cell r="R35" t="str">
            <v>CCM Cote d'Ivoire</v>
          </cell>
        </row>
        <row r="36">
          <cell r="P36" t="str">
            <v>Croatia</v>
          </cell>
          <cell r="R36" t="str">
            <v>CCM Croatia</v>
          </cell>
        </row>
        <row r="37">
          <cell r="P37" t="str">
            <v>Cuba</v>
          </cell>
          <cell r="R37" t="str">
            <v>CCM Cuba</v>
          </cell>
        </row>
        <row r="38">
          <cell r="P38" t="str">
            <v>Djibouti</v>
          </cell>
          <cell r="R38" t="str">
            <v>CCM Djibouti</v>
          </cell>
        </row>
        <row r="39">
          <cell r="P39" t="str">
            <v>Dominican Republic</v>
          </cell>
          <cell r="R39" t="str">
            <v>CCM Dominican Republic</v>
          </cell>
        </row>
        <row r="40">
          <cell r="P40" t="str">
            <v>DPR of Korea</v>
          </cell>
          <cell r="R40" t="str">
            <v>CCM DPR of Korea</v>
          </cell>
        </row>
        <row r="41">
          <cell r="P41" t="str">
            <v>Ecuador</v>
          </cell>
          <cell r="R41" t="str">
            <v>CCM Ecuador</v>
          </cell>
        </row>
        <row r="42">
          <cell r="P42" t="str">
            <v>Egypt</v>
          </cell>
          <cell r="R42" t="str">
            <v>CCM Egypt</v>
          </cell>
        </row>
        <row r="43">
          <cell r="P43" t="str">
            <v>El Salvador</v>
          </cell>
          <cell r="R43" t="str">
            <v>CCM El Salvador</v>
          </cell>
        </row>
        <row r="44">
          <cell r="P44" t="str">
            <v>Equatorial Guinea</v>
          </cell>
          <cell r="R44" t="str">
            <v>CCM Equatorial Guinea</v>
          </cell>
        </row>
        <row r="45">
          <cell r="P45" t="str">
            <v>Eritrea</v>
          </cell>
          <cell r="R45" t="str">
            <v>CCM Eritrea</v>
          </cell>
        </row>
        <row r="46">
          <cell r="P46" t="str">
            <v>Estonia</v>
          </cell>
          <cell r="R46" t="str">
            <v>CCM Estonia</v>
          </cell>
        </row>
        <row r="47">
          <cell r="P47" t="str">
            <v>Ethiopia</v>
          </cell>
          <cell r="R47" t="str">
            <v>CCM Ethiopia</v>
          </cell>
        </row>
        <row r="48">
          <cell r="P48" t="str">
            <v>Fiji</v>
          </cell>
          <cell r="R48" t="str">
            <v>CCM Fiji</v>
          </cell>
        </row>
        <row r="49">
          <cell r="P49" t="str">
            <v>Gabon</v>
          </cell>
          <cell r="R49" t="str">
            <v>CCM Gabon</v>
          </cell>
        </row>
        <row r="50">
          <cell r="P50" t="str">
            <v>Gambia</v>
          </cell>
          <cell r="R50" t="str">
            <v>CCM Gambia</v>
          </cell>
        </row>
        <row r="51">
          <cell r="P51" t="str">
            <v>Georgia</v>
          </cell>
          <cell r="R51" t="str">
            <v>CCM Georgia</v>
          </cell>
        </row>
        <row r="52">
          <cell r="P52" t="str">
            <v>Ghana</v>
          </cell>
          <cell r="R52" t="str">
            <v>CCM Ghana</v>
          </cell>
        </row>
        <row r="53">
          <cell r="P53" t="str">
            <v>Guatemala</v>
          </cell>
          <cell r="R53" t="str">
            <v>CCM Guatemala</v>
          </cell>
        </row>
        <row r="54">
          <cell r="P54" t="str">
            <v>Guinea</v>
          </cell>
          <cell r="R54" t="str">
            <v>CCM Guinea</v>
          </cell>
        </row>
        <row r="55">
          <cell r="P55" t="str">
            <v>Guinea-Bissau (Republic of)</v>
          </cell>
          <cell r="R55" t="str">
            <v>CCM Guinea-Bissau (Republic of)</v>
          </cell>
        </row>
        <row r="56">
          <cell r="P56" t="str">
            <v>Guyana</v>
          </cell>
          <cell r="R56" t="str">
            <v>CCM Guyana</v>
          </cell>
        </row>
        <row r="57">
          <cell r="P57" t="str">
            <v>Haiti</v>
          </cell>
          <cell r="R57" t="str">
            <v>CCM Haiti</v>
          </cell>
        </row>
        <row r="58">
          <cell r="P58" t="str">
            <v>Honduras</v>
          </cell>
          <cell r="R58" t="str">
            <v>CCM Honduras</v>
          </cell>
        </row>
        <row r="59">
          <cell r="P59" t="str">
            <v>India</v>
          </cell>
          <cell r="R59" t="str">
            <v>CCM India</v>
          </cell>
        </row>
        <row r="60">
          <cell r="P60" t="str">
            <v>Indonesia</v>
          </cell>
          <cell r="R60" t="str">
            <v>CCM Indonesia</v>
          </cell>
        </row>
        <row r="61">
          <cell r="P61" t="str">
            <v>Iran (Islamic Republic of)</v>
          </cell>
          <cell r="R61" t="str">
            <v>CCM Iran (Islamic Republic of)</v>
          </cell>
        </row>
        <row r="62">
          <cell r="P62" t="str">
            <v>Iraq</v>
          </cell>
          <cell r="R62" t="str">
            <v>CCM Iraq</v>
          </cell>
        </row>
        <row r="63">
          <cell r="P63" t="str">
            <v>Jamaica</v>
          </cell>
          <cell r="R63" t="str">
            <v>CCM Jamaica</v>
          </cell>
        </row>
        <row r="64">
          <cell r="P64" t="str">
            <v>Jordan</v>
          </cell>
          <cell r="R64" t="str">
            <v>CCM Jordan</v>
          </cell>
        </row>
        <row r="65">
          <cell r="P65" t="str">
            <v>Kazakhstan</v>
          </cell>
          <cell r="R65" t="str">
            <v>CCM Kazakhstan</v>
          </cell>
        </row>
        <row r="66">
          <cell r="P66" t="str">
            <v>Kenya</v>
          </cell>
          <cell r="R66" t="str">
            <v>CCM Kenya</v>
          </cell>
        </row>
        <row r="67">
          <cell r="P67" t="str">
            <v>Kosovo</v>
          </cell>
          <cell r="R67" t="str">
            <v>CCM Kosovo</v>
          </cell>
        </row>
        <row r="68">
          <cell r="P68" t="str">
            <v>Kyrgyzstan</v>
          </cell>
          <cell r="R68" t="str">
            <v>CCM Kyrgyzstan</v>
          </cell>
        </row>
        <row r="69">
          <cell r="P69" t="str">
            <v>Lao PDR</v>
          </cell>
          <cell r="R69" t="str">
            <v>CCM Lao PDR</v>
          </cell>
        </row>
        <row r="70">
          <cell r="P70" t="str">
            <v>Lesotho</v>
          </cell>
          <cell r="R70" t="str">
            <v>CCM Lesotho</v>
          </cell>
        </row>
        <row r="71">
          <cell r="P71" t="str">
            <v>Liberia</v>
          </cell>
          <cell r="R71" t="str">
            <v>CCM Liberia</v>
          </cell>
        </row>
        <row r="72">
          <cell r="P72" t="str">
            <v>Macedonia</v>
          </cell>
          <cell r="R72" t="str">
            <v>CCM Macedonia</v>
          </cell>
        </row>
        <row r="73">
          <cell r="P73" t="str">
            <v>Madagascar</v>
          </cell>
          <cell r="R73" t="str">
            <v>CCM Madagascar</v>
          </cell>
        </row>
        <row r="74">
          <cell r="P74" t="str">
            <v>Malawi</v>
          </cell>
          <cell r="R74" t="str">
            <v>CCM Malawi</v>
          </cell>
        </row>
        <row r="75">
          <cell r="P75" t="str">
            <v>Maldives</v>
          </cell>
          <cell r="R75" t="str">
            <v>CCM Maldives</v>
          </cell>
        </row>
        <row r="76">
          <cell r="P76" t="str">
            <v>Mali</v>
          </cell>
          <cell r="R76" t="str">
            <v>CCM Mali</v>
          </cell>
        </row>
        <row r="77">
          <cell r="P77" t="str">
            <v>Mauritania</v>
          </cell>
          <cell r="R77" t="str">
            <v>CCM Mauritania</v>
          </cell>
        </row>
        <row r="78">
          <cell r="P78" t="str">
            <v>Mauritius</v>
          </cell>
          <cell r="R78" t="str">
            <v>CCM Mauritius</v>
          </cell>
        </row>
        <row r="79">
          <cell r="P79" t="str">
            <v>Moldova</v>
          </cell>
          <cell r="R79" t="str">
            <v>CCM Moldova</v>
          </cell>
        </row>
        <row r="80">
          <cell r="P80" t="str">
            <v>Mongolia</v>
          </cell>
          <cell r="R80" t="str">
            <v>CCM Mongolia</v>
          </cell>
        </row>
        <row r="81">
          <cell r="P81" t="str">
            <v>Montenegro</v>
          </cell>
          <cell r="R81" t="str">
            <v>CCM Montenegro</v>
          </cell>
        </row>
        <row r="82">
          <cell r="P82" t="str">
            <v>Morocco</v>
          </cell>
          <cell r="R82" t="str">
            <v>CCM Morocco</v>
          </cell>
        </row>
        <row r="83">
          <cell r="P83" t="str">
            <v>Mozambique</v>
          </cell>
          <cell r="R83" t="str">
            <v>CCM Mozambique</v>
          </cell>
        </row>
        <row r="84">
          <cell r="P84" t="str">
            <v>Myanmar</v>
          </cell>
          <cell r="R84" t="str">
            <v>CCM Myanmar</v>
          </cell>
        </row>
        <row r="85">
          <cell r="P85" t="str">
            <v>Namibia</v>
          </cell>
          <cell r="R85" t="str">
            <v>CCM Namibia</v>
          </cell>
        </row>
        <row r="86">
          <cell r="P86" t="str">
            <v>Nepal</v>
          </cell>
          <cell r="R86" t="str">
            <v>CCM Nepal</v>
          </cell>
        </row>
        <row r="87">
          <cell r="P87" t="str">
            <v>Nicaragua</v>
          </cell>
          <cell r="R87" t="str">
            <v>CCM Nicaragua</v>
          </cell>
        </row>
        <row r="88">
          <cell r="P88" t="str">
            <v>Niger</v>
          </cell>
          <cell r="R88" t="str">
            <v>CCM Niger</v>
          </cell>
        </row>
        <row r="89">
          <cell r="P89" t="str">
            <v>Nigeria</v>
          </cell>
          <cell r="R89" t="str">
            <v>CCM Nigeria</v>
          </cell>
        </row>
        <row r="90">
          <cell r="P90" t="str">
            <v>Pakistan</v>
          </cell>
          <cell r="R90" t="str">
            <v>CCM Pakistan</v>
          </cell>
        </row>
        <row r="91">
          <cell r="P91" t="str">
            <v>Papua New Guinea</v>
          </cell>
          <cell r="R91" t="str">
            <v>CCM Papua New Guinea</v>
          </cell>
        </row>
        <row r="92">
          <cell r="P92" t="str">
            <v>Paraguay</v>
          </cell>
          <cell r="R92" t="str">
            <v>CCM Paraguay</v>
          </cell>
        </row>
        <row r="93">
          <cell r="P93" t="str">
            <v>Peru</v>
          </cell>
          <cell r="R93" t="str">
            <v>CCM Peru</v>
          </cell>
        </row>
        <row r="94">
          <cell r="P94" t="str">
            <v>Philippines</v>
          </cell>
          <cell r="R94" t="str">
            <v>CCM Philippines</v>
          </cell>
        </row>
        <row r="95">
          <cell r="P95" t="str">
            <v>Romania</v>
          </cell>
          <cell r="R95" t="str">
            <v>CCM Romania</v>
          </cell>
        </row>
        <row r="96">
          <cell r="P96" t="str">
            <v>Russian Federation</v>
          </cell>
          <cell r="R96" t="str">
            <v>CCM Russian Federation</v>
          </cell>
        </row>
        <row r="97">
          <cell r="P97" t="str">
            <v>Rwanda</v>
          </cell>
          <cell r="R97" t="str">
            <v>CCM Rwanda</v>
          </cell>
        </row>
        <row r="98">
          <cell r="P98" t="str">
            <v>São Tomé and Príncipe</v>
          </cell>
          <cell r="R98" t="str">
            <v>CCM São Tomé and Príncipe</v>
          </cell>
        </row>
        <row r="99">
          <cell r="P99" t="str">
            <v>Senegal</v>
          </cell>
          <cell r="R99" t="str">
            <v>CCM Senegal</v>
          </cell>
        </row>
        <row r="100">
          <cell r="P100" t="str">
            <v>Serbia</v>
          </cell>
          <cell r="R100" t="str">
            <v>CCM Serbia</v>
          </cell>
        </row>
        <row r="101">
          <cell r="P101" t="str">
            <v>Sierra Leone</v>
          </cell>
          <cell r="R101" t="str">
            <v>CCM Sierra Leone</v>
          </cell>
        </row>
        <row r="102">
          <cell r="P102" t="str">
            <v>Solomon Islands</v>
          </cell>
          <cell r="R102" t="str">
            <v>CCM Solomon Islands</v>
          </cell>
        </row>
        <row r="103">
          <cell r="P103" t="str">
            <v>South Africa</v>
          </cell>
          <cell r="R103" t="str">
            <v>CCM South Africa</v>
          </cell>
        </row>
        <row r="104">
          <cell r="P104" t="str">
            <v>Sri Lanka</v>
          </cell>
          <cell r="R104" t="str">
            <v>CCM Sri Lanka</v>
          </cell>
        </row>
        <row r="105">
          <cell r="P105" t="str">
            <v>Sudan</v>
          </cell>
          <cell r="R105" t="str">
            <v>CCM Sudan</v>
          </cell>
        </row>
        <row r="106">
          <cell r="P106" t="str">
            <v>Suriname</v>
          </cell>
          <cell r="R106" t="str">
            <v>CCM Suriname</v>
          </cell>
        </row>
        <row r="107">
          <cell r="P107" t="str">
            <v>Swaziland</v>
          </cell>
          <cell r="R107" t="str">
            <v>CCM Swaziland</v>
          </cell>
        </row>
        <row r="108">
          <cell r="P108" t="str">
            <v>Syrian Arab Republic</v>
          </cell>
          <cell r="R108" t="str">
            <v>CCM Syrian Arab Republic</v>
          </cell>
        </row>
        <row r="109">
          <cell r="P109" t="str">
            <v>Tajikistan</v>
          </cell>
          <cell r="R109" t="str">
            <v>CCM Tajikistan</v>
          </cell>
        </row>
        <row r="110">
          <cell r="P110" t="str">
            <v>Tanzania (United Republic</v>
          </cell>
          <cell r="R110" t="str">
            <v>CCM Tanzania (United Republic of)</v>
          </cell>
        </row>
        <row r="111">
          <cell r="P111" t="str">
            <v>Thailand</v>
          </cell>
          <cell r="R111" t="str">
            <v>CCM Thailand</v>
          </cell>
        </row>
        <row r="112">
          <cell r="P112" t="str">
            <v>Timor Leste</v>
          </cell>
          <cell r="R112" t="str">
            <v>CCM Timor Leste</v>
          </cell>
        </row>
        <row r="113">
          <cell r="P113" t="str">
            <v>Togo</v>
          </cell>
          <cell r="R113" t="str">
            <v>CCM Togo</v>
          </cell>
        </row>
        <row r="114">
          <cell r="P114" t="str">
            <v>Tunisia</v>
          </cell>
          <cell r="R114" t="str">
            <v>CCM Tunisia</v>
          </cell>
        </row>
        <row r="115">
          <cell r="P115" t="str">
            <v>Turkey</v>
          </cell>
          <cell r="R115" t="str">
            <v>CCM Turkey</v>
          </cell>
        </row>
        <row r="116">
          <cell r="P116" t="str">
            <v>Turkmenistan</v>
          </cell>
          <cell r="R116" t="str">
            <v>CCM Turkmenistan</v>
          </cell>
        </row>
        <row r="117">
          <cell r="P117" t="str">
            <v>Uganda</v>
          </cell>
          <cell r="R117" t="str">
            <v>CCM Uganda</v>
          </cell>
        </row>
        <row r="118">
          <cell r="P118" t="str">
            <v>Ukraine</v>
          </cell>
          <cell r="R118" t="str">
            <v>CCM Ukraine</v>
          </cell>
        </row>
        <row r="119">
          <cell r="P119" t="str">
            <v>Uzbekistan</v>
          </cell>
          <cell r="R119" t="str">
            <v>CCM Uzbekistan</v>
          </cell>
        </row>
        <row r="120">
          <cell r="P120" t="str">
            <v>Viet Nam</v>
          </cell>
          <cell r="R120" t="str">
            <v>CCM Viet Nam</v>
          </cell>
        </row>
        <row r="121">
          <cell r="P121" t="str">
            <v>Yemen</v>
          </cell>
          <cell r="R121" t="str">
            <v>CCM Yemen</v>
          </cell>
        </row>
        <row r="122">
          <cell r="P122" t="str">
            <v>Zambia</v>
          </cell>
          <cell r="R122" t="str">
            <v>CCM Zambia</v>
          </cell>
        </row>
        <row r="123">
          <cell r="P123" t="str">
            <v>Zanzibar</v>
          </cell>
          <cell r="R123" t="str">
            <v>CCM Zanzibar</v>
          </cell>
        </row>
        <row r="124">
          <cell r="P124" t="str">
            <v>Zimbabwe</v>
          </cell>
          <cell r="R124" t="str">
            <v>CCM Zimbabwe</v>
          </cell>
        </row>
        <row r="125">
          <cell r="P125" t="str">
            <v>Multicountry Africa (Lubombo - RMCC)</v>
          </cell>
          <cell r="R125" t="str">
            <v>RCM Multicountry Africa (Lubombo - RMCC)</v>
          </cell>
        </row>
        <row r="126">
          <cell r="P126" t="str">
            <v>Multicountry Americas (ANDEAN)</v>
          </cell>
          <cell r="R126" t="str">
            <v>RCM Multicountry Americas (ANDEAN)</v>
          </cell>
        </row>
        <row r="127">
          <cell r="P127" t="str">
            <v>Multicountry Americas (CARICOM - PANCAP)</v>
          </cell>
          <cell r="R127" t="str">
            <v>RCM Multicountry Americas (CARICOM - PANCAP)</v>
          </cell>
        </row>
        <row r="128">
          <cell r="P128" t="str">
            <v>Multicountry Americas (MESO)</v>
          </cell>
          <cell r="R128" t="str">
            <v>RCM Multicountry Americas (MESO)</v>
          </cell>
        </row>
        <row r="129">
          <cell r="P129" t="str">
            <v>Multicountry Americas (OECS)</v>
          </cell>
          <cell r="R129" t="str">
            <v>RCM Multicountry Americas (OECS)</v>
          </cell>
        </row>
        <row r="130">
          <cell r="P130" t="str">
            <v>Multicountry Americas (REDCA+)</v>
          </cell>
          <cell r="R130" t="str">
            <v>RCM Multicountry Americas (REDCA+)</v>
          </cell>
        </row>
        <row r="131">
          <cell r="P131" t="str">
            <v>Multicountry Western Pacific</v>
          </cell>
          <cell r="R131" t="str">
            <v>RCM Multicountry Western Pacific</v>
          </cell>
        </row>
        <row r="132">
          <cell r="P132" t="str">
            <v>BRCE</v>
          </cell>
          <cell r="R132" t="str">
            <v>Sub-CCM BRCE</v>
          </cell>
        </row>
        <row r="133">
          <cell r="P133" t="str">
            <v>Chuya Region</v>
          </cell>
          <cell r="R133" t="str">
            <v>Sub-CCM Chuya Region</v>
          </cell>
        </row>
        <row r="134">
          <cell r="P134" t="str">
            <v>Sudan Southern Sector</v>
          </cell>
          <cell r="R134" t="str">
            <v>Sub-CCM Sudan Southern Sector</v>
          </cell>
        </row>
        <row r="135">
          <cell r="P135" t="str">
            <v>Tomsk-Oblast</v>
          </cell>
          <cell r="R135" t="str">
            <v>Sub-CCM Tomsk-Oblast</v>
          </cell>
        </row>
        <row r="136">
          <cell r="P136" t="str">
            <v>Malaysia</v>
          </cell>
          <cell r="R136" t="str">
            <v>CCM Malaysia</v>
          </cell>
        </row>
      </sheetData>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up"/>
      <sheetName val="Detailed Budget"/>
      <sheetName val="Assumptions TRC"/>
      <sheetName val="Assumptions HR"/>
      <sheetName val="Assumptions Other"/>
      <sheetName val="Budget Summary"/>
      <sheetName val="Rank unique Mod-Int-PR"/>
      <sheetName val="Concept Note Module Budget"/>
      <sheetName val="Country"/>
      <sheetName val="Recipient"/>
      <sheetName val="Currencies"/>
      <sheetName val="Assumptions"/>
      <sheetName val="CatCmp"/>
      <sheetName val="CatModules"/>
      <sheetName val="ModInCmp"/>
      <sheetName val="CatInt"/>
      <sheetName val="Budget Lines"/>
      <sheetName val="ActivityConcat"/>
      <sheetName val="Translations"/>
      <sheetName val="CostGroup"/>
      <sheetName val="Cost Inputs"/>
      <sheetName val="Sheet2"/>
      <sheetName val="CoverSheet"/>
      <sheetName val="Decaissement total"/>
      <sheetName val="Dep Entité"/>
      <sheetName val="Avances"/>
      <sheetName val="NFM FM TB"/>
      <sheetName val="Dep module"/>
      <sheetName val="Dep catégories"/>
      <sheetName val="Engagements"/>
      <sheetName val="Compte banque jui15-déc15"/>
      <sheetName val="Frais bancaires-com Sof"/>
      <sheetName val="Impact Outcome Indicators_1A"/>
      <sheetName val="Data"/>
      <sheetName val="ImpactOutcomeDisaggData"/>
      <sheetName val="Disaggregation_1A"/>
      <sheetName val="Impactoutcome"/>
      <sheetName val="Coverage Indicators_1B"/>
      <sheetName val="Coverage Indicators"/>
      <sheetName val="Disaggregation_1B"/>
      <sheetName val="CoverageDisaggregationData"/>
      <sheetName val="WPTM_1C"/>
      <sheetName val="Intervention By Modules old"/>
      <sheetName val="Intervention By Modules"/>
      <sheetName val="PR Cash Reconciliation_2A,B,C"/>
      <sheetName val="SR_Cash Reconciliation_2D"/>
      <sheetName val="Budget Variance_2E"/>
      <sheetName val="Procurement_3"/>
      <sheetName val="Grant Management_4"/>
      <sheetName val="PR-LFA Evaluation_5"/>
      <sheetName val="LFA_Findings&amp;Recommendations_6"/>
      <sheetName val="PR AFR_7A"/>
      <sheetName val="LFA AFR_7B"/>
      <sheetName val="Annual Cash Forecast_8A"/>
      <sheetName val=" Request and Recommendation_8B"/>
      <sheetName val="PR Authorization_9A"/>
      <sheetName val="LFA Authorization_9B"/>
      <sheetName val="PR_Disbursement Request_7"/>
      <sheetName val="Modules"/>
      <sheetName val="Sheet3"/>
      <sheetName val="Checklist"/>
      <sheetName val="Memo HIV"/>
      <sheetName val="Memo TB"/>
      <sheetName val="Memo Malaria"/>
      <sheetName val="Detailed_Budget"/>
      <sheetName val="Assumptions_TRC"/>
      <sheetName val="Assumptions_HR"/>
      <sheetName val="Assumptions_Other"/>
      <sheetName val="Budget_Summary"/>
      <sheetName val="Rank_unique_Mod-Int-PR"/>
      <sheetName val="Concept_Note_Module_Budget"/>
      <sheetName val="Budget_Lines"/>
      <sheetName val="Cost_Inputs"/>
      <sheetName val="Detailed_Budget2"/>
      <sheetName val="Assumptions_TRC2"/>
      <sheetName val="Assumptions_HR2"/>
      <sheetName val="Assumptions_Other2"/>
      <sheetName val="Budget_Summary2"/>
      <sheetName val="Rank_unique_Mod-Int-PR2"/>
      <sheetName val="Concept_Note_Module_Budget2"/>
      <sheetName val="Budget_Lines2"/>
      <sheetName val="Cost_Inputs2"/>
      <sheetName val="Detailed_Budget1"/>
      <sheetName val="Assumptions_TRC1"/>
      <sheetName val="Assumptions_HR1"/>
      <sheetName val="Assumptions_Other1"/>
      <sheetName val="Budget_Summary1"/>
      <sheetName val="Rank_unique_Mod-Int-PR1"/>
      <sheetName val="Concept_Note_Module_Budget1"/>
      <sheetName val="Budget_Lines1"/>
      <sheetName val="Cost_Inputs1"/>
      <sheetName val="MTL$-INTER"/>
      <sheetName val="Range Page"/>
      <sheetName val="Chg log"/>
      <sheetName val="TRC-PIVOT"/>
      <sheetName val="Budget Summary En"/>
      <sheetName val="Summary by Intervention"/>
      <sheetName val="Summary by Cost Input"/>
      <sheetName val="Free sheet-enter what you need"/>
      <sheetName val="Free pivot table"/>
      <sheetName val="Decaissement_total"/>
      <sheetName val="Dep_Entité"/>
      <sheetName val="NFM_FM_TB"/>
      <sheetName val="Dep_module"/>
      <sheetName val="Dep_catégories"/>
      <sheetName val="Compte_banque_jui15-déc15"/>
      <sheetName val="Frais_bancaires-com_Sof"/>
      <sheetName val="Impact_Outcome_Indicators_1A"/>
      <sheetName val="Coverage_Indicators_1B"/>
      <sheetName val="Coverage_Indicators"/>
      <sheetName val="Intervention_By_Modules_old"/>
      <sheetName val="Intervention_By_Modules"/>
      <sheetName val="PR_Cash_Reconciliation_2A,B,C"/>
      <sheetName val="SR_Cash_Reconciliation_2D"/>
      <sheetName val="Budget_Variance_2E"/>
      <sheetName val="Grant_Management_4"/>
      <sheetName val="PR-LFA_Evaluation_5"/>
      <sheetName val="PR_AFR_7A"/>
      <sheetName val="LFA_AFR_7B"/>
      <sheetName val="Annual_Cash_Forecast_8A"/>
      <sheetName val="_Request_and_Recommendation_8B"/>
      <sheetName val="PR_Authorization_9A"/>
      <sheetName val="LFA_Authorization_9B"/>
      <sheetName val="PR_Disbursement_Request_7"/>
      <sheetName val="Memo_HIV"/>
      <sheetName val="Memo_TB"/>
      <sheetName val="Memo_Malaria"/>
      <sheetName val="Grants"/>
      <sheetName val="Lists"/>
      <sheetName val="Detailed_Budget5"/>
      <sheetName val="Assumptions_TRC5"/>
      <sheetName val="Assumptions_HR5"/>
      <sheetName val="Assumptions_Other5"/>
      <sheetName val="Budget_Summary5"/>
      <sheetName val="Rank_unique_Mod-Int-PR5"/>
      <sheetName val="Concept_Note_Module_Budget5"/>
      <sheetName val="Budget_Lines5"/>
      <sheetName val="Cost_Inputs5"/>
      <sheetName val="Decaissement_total2"/>
      <sheetName val="Dep_Entité2"/>
      <sheetName val="NFM_FM_TB2"/>
      <sheetName val="Dep_module2"/>
      <sheetName val="Dep_catégories2"/>
      <sheetName val="Compte_banque_jui15-déc152"/>
      <sheetName val="Frais_bancaires-com_Sof2"/>
      <sheetName val="Impact_Outcome_Indicators_1A2"/>
      <sheetName val="Coverage_Indicators_1B2"/>
      <sheetName val="Coverage_Indicators2"/>
      <sheetName val="Intervention_By_Modules_old2"/>
      <sheetName val="Intervention_By_Modules2"/>
      <sheetName val="PR_Cash_Reconciliation_2A,B,C2"/>
      <sheetName val="SR_Cash_Reconciliation_2D2"/>
      <sheetName val="Budget_Variance_2E2"/>
      <sheetName val="Grant_Management_42"/>
      <sheetName val="PR-LFA_Evaluation_52"/>
      <sheetName val="PR_AFR_7A2"/>
      <sheetName val="LFA_AFR_7B2"/>
      <sheetName val="Annual_Cash_Forecast_8A2"/>
      <sheetName val="_Request_and_Recommendation_8B2"/>
      <sheetName val="PR_Authorization_9A2"/>
      <sheetName val="LFA_Authorization_9B2"/>
      <sheetName val="PR_Disbursement_Request_72"/>
      <sheetName val="Memo_HIV2"/>
      <sheetName val="Memo_TB2"/>
      <sheetName val="Memo_Malaria2"/>
      <sheetName val="Chg_log2"/>
      <sheetName val="Budget_Summary_En2"/>
      <sheetName val="Summary_by_Intervention2"/>
      <sheetName val="Summary_by_Cost_Input2"/>
      <sheetName val="Free_sheet-enter_what_you_need2"/>
      <sheetName val="Free_pivot_table2"/>
      <sheetName val="Detailed_Budget3"/>
      <sheetName val="Assumptions_TRC3"/>
      <sheetName val="Assumptions_HR3"/>
      <sheetName val="Assumptions_Other3"/>
      <sheetName val="Budget_Summary3"/>
      <sheetName val="Rank_unique_Mod-Int-PR3"/>
      <sheetName val="Concept_Note_Module_Budget3"/>
      <sheetName val="Budget_Lines3"/>
      <sheetName val="Cost_Inputs3"/>
      <sheetName val="Chg_log"/>
      <sheetName val="Budget_Summary_En"/>
      <sheetName val="Summary_by_Intervention"/>
      <sheetName val="Summary_by_Cost_Input"/>
      <sheetName val="Free_sheet-enter_what_you_need"/>
      <sheetName val="Free_pivot_table"/>
      <sheetName val="Detailed_Budget4"/>
      <sheetName val="Assumptions_TRC4"/>
      <sheetName val="Assumptions_HR4"/>
      <sheetName val="Assumptions_Other4"/>
      <sheetName val="Budget_Summary4"/>
      <sheetName val="Rank_unique_Mod-Int-PR4"/>
      <sheetName val="Concept_Note_Module_Budget4"/>
      <sheetName val="Budget_Lines4"/>
      <sheetName val="Cost_Inputs4"/>
      <sheetName val="Decaissement_total1"/>
      <sheetName val="Dep_Entité1"/>
      <sheetName val="NFM_FM_TB1"/>
      <sheetName val="Dep_module1"/>
      <sheetName val="Dep_catégories1"/>
      <sheetName val="Compte_banque_jui15-déc151"/>
      <sheetName val="Frais_bancaires-com_Sof1"/>
      <sheetName val="Impact_Outcome_Indicators_1A1"/>
      <sheetName val="Coverage_Indicators_1B1"/>
      <sheetName val="Coverage_Indicators1"/>
      <sheetName val="Intervention_By_Modules_old1"/>
      <sheetName val="Intervention_By_Modules1"/>
      <sheetName val="PR_Cash_Reconciliation_2A,B,C1"/>
      <sheetName val="SR_Cash_Reconciliation_2D1"/>
      <sheetName val="Budget_Variance_2E1"/>
      <sheetName val="Grant_Management_41"/>
      <sheetName val="PR-LFA_Evaluation_51"/>
      <sheetName val="PR_AFR_7A1"/>
      <sheetName val="LFA_AFR_7B1"/>
      <sheetName val="Annual_Cash_Forecast_8A1"/>
      <sheetName val="_Request_and_Recommendation_8B1"/>
      <sheetName val="PR_Authorization_9A1"/>
      <sheetName val="LFA_Authorization_9B1"/>
      <sheetName val="PR_Disbursement_Request_71"/>
      <sheetName val="Memo_HIV1"/>
      <sheetName val="Memo_TB1"/>
      <sheetName val="Memo_Malaria1"/>
      <sheetName val="Chg_log1"/>
      <sheetName val="Budget_Summary_En1"/>
      <sheetName val="Summary_by_Intervention1"/>
      <sheetName val="Summary_by_Cost_Input1"/>
      <sheetName val="Free_sheet-enter_what_you_need1"/>
      <sheetName val="Free_pivot_table1"/>
      <sheetName val="Decaissement_total3"/>
      <sheetName val="Dep_Entité3"/>
      <sheetName val="NFM_FM_TB3"/>
      <sheetName val="Dep_module3"/>
      <sheetName val="Dep_catégories3"/>
      <sheetName val="Compte_banque_jui15-déc153"/>
      <sheetName val="Frais_bancaires-com_Sof3"/>
      <sheetName val="Impact_Outcome_Indicators_1A3"/>
      <sheetName val="Coverage_Indicators_1B3"/>
      <sheetName val="Coverage_Indicators3"/>
      <sheetName val="Intervention_By_Modules_old3"/>
      <sheetName val="Intervention_By_Modules3"/>
      <sheetName val="PR_Cash_Reconciliation_2A,B,C3"/>
      <sheetName val="SR_Cash_Reconciliation_2D3"/>
      <sheetName val="Budget_Variance_2E3"/>
      <sheetName val="Grant_Management_43"/>
      <sheetName val="PR-LFA_Evaluation_53"/>
      <sheetName val="PR_AFR_7A3"/>
      <sheetName val="LFA_AFR_7B3"/>
      <sheetName val="Annual_Cash_Forecast_8A3"/>
      <sheetName val="_Request_and_Recommendation_8B3"/>
      <sheetName val="PR_Authorization_9A3"/>
      <sheetName val="LFA_Authorization_9B3"/>
      <sheetName val="PR_Disbursement_Request_73"/>
      <sheetName val="Memo_HIV3"/>
      <sheetName val="Memo_TB3"/>
      <sheetName val="Memo_Malaria3"/>
      <sheetName val="Range_Page"/>
      <sheetName val="Decaissement_total4"/>
      <sheetName val="Dep_Entité4"/>
      <sheetName val="NFM_FM_TB4"/>
      <sheetName val="Dep_module4"/>
      <sheetName val="Dep_catégories4"/>
      <sheetName val="Compte_banque_jui15-déc154"/>
      <sheetName val="Frais_bancaires-com_Sof4"/>
      <sheetName val="Impact_Outcome_Indicators_1A4"/>
      <sheetName val="Coverage_Indicators_1B4"/>
      <sheetName val="Coverage_Indicators4"/>
      <sheetName val="Intervention_By_Modules_old4"/>
      <sheetName val="Intervention_By_Modules4"/>
      <sheetName val="PR_Cash_Reconciliation_2A,B,C4"/>
      <sheetName val="SR_Cash_Reconciliation_2D4"/>
      <sheetName val="Budget_Variance_2E4"/>
      <sheetName val="Grant_Management_44"/>
      <sheetName val="PR-LFA_Evaluation_54"/>
      <sheetName val="PR_AFR_7A4"/>
      <sheetName val="LFA_AFR_7B4"/>
      <sheetName val="Annual_Cash_Forecast_8A4"/>
      <sheetName val="_Request_and_Recommendation_8B4"/>
      <sheetName val="PR_Authorization_9A4"/>
      <sheetName val="LFA_Authorization_9B4"/>
      <sheetName val="PR_Disbursement_Request_74"/>
      <sheetName val="Memo_HIV4"/>
      <sheetName val="Memo_TB4"/>
      <sheetName val="Memo_Malaria4"/>
      <sheetName val="Range_Page1"/>
      <sheetName val="Decaissement_total5"/>
      <sheetName val="Dep_Entité5"/>
      <sheetName val="NFM_FM_TB5"/>
      <sheetName val="Dep_module5"/>
      <sheetName val="Dep_catégories5"/>
      <sheetName val="Compte_banque_jui15-déc155"/>
      <sheetName val="Frais_bancaires-com_Sof5"/>
      <sheetName val="Impact_Outcome_Indicators_1A5"/>
      <sheetName val="Coverage_Indicators_1B5"/>
      <sheetName val="Coverage_Indicators5"/>
      <sheetName val="Intervention_By_Modules_old5"/>
      <sheetName val="Intervention_By_Modules5"/>
      <sheetName val="PR_Cash_Reconciliation_2A,B,C5"/>
      <sheetName val="SR_Cash_Reconciliation_2D5"/>
      <sheetName val="Budget_Variance_2E5"/>
      <sheetName val="Grant_Management_45"/>
      <sheetName val="PR-LFA_Evaluation_55"/>
      <sheetName val="PR_AFR_7A5"/>
      <sheetName val="LFA_AFR_7B5"/>
      <sheetName val="Annual_Cash_Forecast_8A5"/>
      <sheetName val="_Request_and_Recommendation_8B5"/>
      <sheetName val="PR_Authorization_9A5"/>
      <sheetName val="LFA_Authorization_9B5"/>
      <sheetName val="PR_Disbursement_Request_75"/>
      <sheetName val="Memo_HIV5"/>
      <sheetName val="Memo_TB5"/>
      <sheetName val="Memo_Malaria5"/>
      <sheetName val="Range_Page2"/>
    </sheetNames>
    <sheetDataSet>
      <sheetData sheetId="0" refreshError="1"/>
      <sheetData sheetId="1">
        <row r="4">
          <cell r="B4" t="str">
            <v>Malaria</v>
          </cell>
        </row>
        <row r="10">
          <cell r="B10" t="str">
            <v>EUR</v>
          </cell>
        </row>
        <row r="11">
          <cell r="B11" t="str">
            <v>XOF</v>
          </cell>
        </row>
        <row r="12">
          <cell r="B12" t="str">
            <v>USD</v>
          </cell>
        </row>
      </sheetData>
      <sheetData sheetId="2">
        <row r="2">
          <cell r="S2">
            <v>46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CatModRowNbr</v>
          </cell>
        </row>
        <row r="2">
          <cell r="A2" t="str">
            <v>Detailed workings</v>
          </cell>
        </row>
        <row r="3">
          <cell r="A3" t="str">
            <v>Historical cost</v>
          </cell>
        </row>
        <row r="4">
          <cell r="A4" t="str">
            <v>Quote from supplier</v>
          </cell>
        </row>
        <row r="5">
          <cell r="A5" t="str">
            <v>Recent invoice</v>
          </cell>
        </row>
        <row r="6">
          <cell r="A6" t="str">
            <v>PSM Products &amp; Costs</v>
          </cell>
        </row>
      </sheetData>
      <sheetData sheetId="13">
        <row r="1">
          <cell r="C1" t="str">
            <v>Label</v>
          </cell>
          <cell r="D1" t="str">
            <v>Component en</v>
          </cell>
          <cell r="E1" t="str">
            <v>Component fr</v>
          </cell>
          <cell r="F1" t="str">
            <v>Component es</v>
          </cell>
          <cell r="G1" t="str">
            <v>Component ru</v>
          </cell>
          <cell r="H1" t="str">
            <v>Cost Input</v>
          </cell>
        </row>
        <row r="2">
          <cell r="C2" t="str">
            <v>HIV/AIDS</v>
          </cell>
          <cell r="D2" t="str">
            <v>HIV/AIDS</v>
          </cell>
          <cell r="E2" t="str">
            <v>VIH/SIDA</v>
          </cell>
          <cell r="F2" t="str">
            <v>VIH/SIDA</v>
          </cell>
          <cell r="G2" t="str">
            <v>ВИЧ/СПИД</v>
          </cell>
          <cell r="H2">
            <v>0</v>
          </cell>
        </row>
        <row r="3">
          <cell r="C3" t="str">
            <v>Tuberculosis</v>
          </cell>
          <cell r="D3" t="str">
            <v>Tuberculosis</v>
          </cell>
          <cell r="E3" t="str">
            <v>Tuberculose</v>
          </cell>
          <cell r="F3" t="str">
            <v>Tuberculosis</v>
          </cell>
          <cell r="G3" t="str">
            <v>Туберкулез</v>
          </cell>
          <cell r="H3">
            <v>1</v>
          </cell>
        </row>
        <row r="4">
          <cell r="C4" t="str">
            <v>Malaria</v>
          </cell>
          <cell r="D4" t="str">
            <v>Malaria</v>
          </cell>
          <cell r="E4" t="str">
            <v>Paludisme</v>
          </cell>
          <cell r="F4" t="str">
            <v>Malaria</v>
          </cell>
          <cell r="G4" t="str">
            <v>Малярия</v>
          </cell>
          <cell r="H4">
            <v>2</v>
          </cell>
        </row>
        <row r="5">
          <cell r="C5" t="str">
            <v>HIV/TB</v>
          </cell>
          <cell r="D5" t="str">
            <v>HIV/TB</v>
          </cell>
          <cell r="E5" t="str">
            <v>VIH/TB</v>
          </cell>
          <cell r="F5" t="str">
            <v>VIH/TB</v>
          </cell>
          <cell r="G5" t="str">
            <v>ВИЧ/TБ</v>
          </cell>
          <cell r="H5">
            <v>3</v>
          </cell>
        </row>
        <row r="6">
          <cell r="C6" t="str">
            <v>HSS</v>
          </cell>
          <cell r="D6" t="str">
            <v>HSS</v>
          </cell>
          <cell r="E6" t="str">
            <v>RSS</v>
          </cell>
          <cell r="F6" t="str">
            <v>FSS</v>
          </cell>
          <cell r="G6" t="str">
            <v>УСЗ</v>
          </cell>
          <cell r="H6">
            <v>4</v>
          </cell>
        </row>
      </sheetData>
      <sheetData sheetId="14">
        <row r="2">
          <cell r="J2" t="str">
            <v>PSI</v>
          </cell>
        </row>
      </sheetData>
      <sheetData sheetId="15">
        <row r="1">
          <cell r="A1" t="str">
            <v>CatModRowNbr</v>
          </cell>
        </row>
        <row r="2">
          <cell r="A2">
            <v>13</v>
          </cell>
          <cell r="C2" t="str">
            <v>Vector control</v>
          </cell>
        </row>
        <row r="3">
          <cell r="A3">
            <v>14</v>
          </cell>
        </row>
        <row r="4">
          <cell r="A4">
            <v>15</v>
          </cell>
        </row>
        <row r="5">
          <cell r="A5">
            <v>16</v>
          </cell>
        </row>
        <row r="6">
          <cell r="A6">
            <v>17</v>
          </cell>
        </row>
        <row r="7">
          <cell r="A7">
            <v>18</v>
          </cell>
        </row>
        <row r="8">
          <cell r="A8">
            <v>19</v>
          </cell>
        </row>
        <row r="9">
          <cell r="A9">
            <v>20</v>
          </cell>
        </row>
        <row r="10">
          <cell r="A10">
            <v>21</v>
          </cell>
        </row>
        <row r="11">
          <cell r="A11">
            <v>22</v>
          </cell>
        </row>
        <row r="12">
          <cell r="A12">
            <v>23</v>
          </cell>
        </row>
        <row r="13">
          <cell r="A13">
            <v>24</v>
          </cell>
        </row>
        <row r="14">
          <cell r="A14">
            <v>25</v>
          </cell>
        </row>
        <row r="15">
          <cell r="A15">
            <v>26</v>
          </cell>
        </row>
        <row r="16">
          <cell r="A16">
            <v>27</v>
          </cell>
        </row>
        <row r="17">
          <cell r="A17">
            <v>0</v>
          </cell>
        </row>
        <row r="18">
          <cell r="A18">
            <v>0</v>
          </cell>
        </row>
        <row r="19">
          <cell r="A19">
            <v>0</v>
          </cell>
        </row>
        <row r="20">
          <cell r="A20">
            <v>0</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sheetData>
      <sheetData sheetId="16">
        <row r="1">
          <cell r="C1">
            <v>0</v>
          </cell>
        </row>
      </sheetData>
      <sheetData sheetId="17">
        <row r="2">
          <cell r="J2" t="str">
            <v>PSI</v>
          </cell>
        </row>
        <row r="3">
          <cell r="J3" t="str">
            <v>PNLP</v>
          </cell>
        </row>
        <row r="4">
          <cell r="J4" t="str">
            <v>MRTC</v>
          </cell>
        </row>
        <row r="5">
          <cell r="J5">
            <v>0</v>
          </cell>
        </row>
        <row r="6">
          <cell r="J6">
            <v>0</v>
          </cell>
        </row>
        <row r="7">
          <cell r="J7">
            <v>0</v>
          </cell>
        </row>
        <row r="8">
          <cell r="J8">
            <v>0</v>
          </cell>
        </row>
        <row r="9">
          <cell r="J9">
            <v>0</v>
          </cell>
        </row>
        <row r="10">
          <cell r="J10">
            <v>0</v>
          </cell>
        </row>
        <row r="11">
          <cell r="J11">
            <v>0</v>
          </cell>
        </row>
        <row r="12">
          <cell r="J12">
            <v>0</v>
          </cell>
        </row>
        <row r="13">
          <cell r="J13">
            <v>0</v>
          </cell>
        </row>
        <row r="14">
          <cell r="J14">
            <v>0</v>
          </cell>
        </row>
        <row r="15">
          <cell r="J15">
            <v>0</v>
          </cell>
        </row>
        <row r="16">
          <cell r="J16">
            <v>0</v>
          </cell>
        </row>
        <row r="17">
          <cell r="J17">
            <v>0</v>
          </cell>
        </row>
        <row r="18">
          <cell r="J18">
            <v>0</v>
          </cell>
        </row>
        <row r="19">
          <cell r="J19">
            <v>0</v>
          </cell>
        </row>
        <row r="20">
          <cell r="J20">
            <v>0</v>
          </cell>
        </row>
      </sheetData>
      <sheetData sheetId="18" refreshError="1"/>
      <sheetData sheetId="19">
        <row r="1">
          <cell r="A1" t="str">
            <v>ID</v>
          </cell>
        </row>
      </sheetData>
      <sheetData sheetId="20">
        <row r="1">
          <cell r="A1" t="str">
            <v>ID</v>
          </cell>
        </row>
      </sheetData>
      <sheetData sheetId="21">
        <row r="1">
          <cell r="A1" t="str">
            <v>ID</v>
          </cell>
        </row>
        <row r="2">
          <cell r="S2">
            <v>46</v>
          </cell>
        </row>
        <row r="3">
          <cell r="N3" t="str">
            <v>1.1 Salaries - program management</v>
          </cell>
        </row>
      </sheetData>
      <sheetData sheetId="22" refreshError="1"/>
      <sheetData sheetId="23">
        <row r="4">
          <cell r="B4">
            <v>0</v>
          </cell>
        </row>
      </sheetData>
      <sheetData sheetId="24">
        <row r="4">
          <cell r="B4">
            <v>0</v>
          </cell>
        </row>
      </sheetData>
      <sheetData sheetId="25">
        <row r="4">
          <cell r="B4">
            <v>0</v>
          </cell>
        </row>
      </sheetData>
      <sheetData sheetId="26">
        <row r="4">
          <cell r="B4">
            <v>0</v>
          </cell>
        </row>
      </sheetData>
      <sheetData sheetId="27">
        <row r="4">
          <cell r="B4">
            <v>0</v>
          </cell>
        </row>
      </sheetData>
      <sheetData sheetId="28">
        <row r="4">
          <cell r="B4">
            <v>0</v>
          </cell>
        </row>
      </sheetData>
      <sheetData sheetId="29">
        <row r="4">
          <cell r="B4">
            <v>0</v>
          </cell>
        </row>
      </sheetData>
      <sheetData sheetId="30">
        <row r="2">
          <cell r="J2" t="str">
            <v>PSI</v>
          </cell>
        </row>
      </sheetData>
      <sheetData sheetId="31">
        <row r="2">
          <cell r="J2" t="str">
            <v>PSI</v>
          </cell>
        </row>
      </sheetData>
      <sheetData sheetId="32">
        <row r="2">
          <cell r="J2" t="str">
            <v>PSI</v>
          </cell>
        </row>
      </sheetData>
      <sheetData sheetId="33">
        <row r="4">
          <cell r="B4">
            <v>0</v>
          </cell>
        </row>
      </sheetData>
      <sheetData sheetId="34">
        <row r="4">
          <cell r="B4">
            <v>0</v>
          </cell>
        </row>
      </sheetData>
      <sheetData sheetId="35"/>
      <sheetData sheetId="36">
        <row r="2">
          <cell r="S2">
            <v>46</v>
          </cell>
        </row>
      </sheetData>
      <sheetData sheetId="37">
        <row r="2">
          <cell r="S2">
            <v>46</v>
          </cell>
        </row>
      </sheetData>
      <sheetData sheetId="38"/>
      <sheetData sheetId="39">
        <row r="2">
          <cell r="J2" t="str">
            <v>PSI</v>
          </cell>
        </row>
      </sheetData>
      <sheetData sheetId="40">
        <row r="2">
          <cell r="J2" t="str">
            <v>PSI</v>
          </cell>
        </row>
      </sheetData>
      <sheetData sheetId="41">
        <row r="2">
          <cell r="S2">
            <v>46</v>
          </cell>
        </row>
      </sheetData>
      <sheetData sheetId="42"/>
      <sheetData sheetId="43">
        <row r="2">
          <cell r="J2" t="str">
            <v>PSI</v>
          </cell>
        </row>
      </sheetData>
      <sheetData sheetId="44">
        <row r="1">
          <cell r="A1" t="str">
            <v>ID</v>
          </cell>
        </row>
      </sheetData>
      <sheetData sheetId="45">
        <row r="1">
          <cell r="A1" t="str">
            <v>ID</v>
          </cell>
        </row>
      </sheetData>
      <sheetData sheetId="46"/>
      <sheetData sheetId="47"/>
      <sheetData sheetId="48">
        <row r="2">
          <cell r="J2" t="str">
            <v>PSI</v>
          </cell>
        </row>
      </sheetData>
      <sheetData sheetId="49">
        <row r="2">
          <cell r="J2" t="str">
            <v>PSI</v>
          </cell>
        </row>
      </sheetData>
      <sheetData sheetId="50">
        <row r="2">
          <cell r="S2">
            <v>46</v>
          </cell>
        </row>
      </sheetData>
      <sheetData sheetId="51">
        <row r="4">
          <cell r="B4">
            <v>0</v>
          </cell>
        </row>
      </sheetData>
      <sheetData sheetId="52">
        <row r="2">
          <cell r="J2" t="str">
            <v>PSI</v>
          </cell>
        </row>
      </sheetData>
      <sheetData sheetId="53">
        <row r="2">
          <cell r="J2" t="str">
            <v>PSI</v>
          </cell>
        </row>
      </sheetData>
      <sheetData sheetId="54">
        <row r="2">
          <cell r="S2">
            <v>46</v>
          </cell>
        </row>
      </sheetData>
      <sheetData sheetId="55">
        <row r="4">
          <cell r="B4">
            <v>0</v>
          </cell>
        </row>
      </sheetData>
      <sheetData sheetId="56"/>
      <sheetData sheetId="57"/>
      <sheetData sheetId="58"/>
      <sheetData sheetId="59"/>
      <sheetData sheetId="60"/>
      <sheetData sheetId="61">
        <row r="2">
          <cell r="J2" t="str">
            <v>PSI</v>
          </cell>
        </row>
      </sheetData>
      <sheetData sheetId="62">
        <row r="2">
          <cell r="J2" t="str">
            <v>PSI</v>
          </cell>
        </row>
      </sheetData>
      <sheetData sheetId="63">
        <row r="2">
          <cell r="S2">
            <v>46</v>
          </cell>
        </row>
      </sheetData>
      <sheetData sheetId="64">
        <row r="4">
          <cell r="B4">
            <v>0</v>
          </cell>
        </row>
      </sheetData>
      <sheetData sheetId="65">
        <row r="2">
          <cell r="S2">
            <v>46</v>
          </cell>
        </row>
      </sheetData>
      <sheetData sheetId="66">
        <row r="2">
          <cell r="S2">
            <v>46</v>
          </cell>
        </row>
      </sheetData>
      <sheetData sheetId="67">
        <row r="4">
          <cell r="B4">
            <v>0</v>
          </cell>
        </row>
      </sheetData>
      <sheetData sheetId="68"/>
      <sheetData sheetId="69"/>
      <sheetData sheetId="70"/>
      <sheetData sheetId="71"/>
      <sheetData sheetId="72">
        <row r="2">
          <cell r="J2" t="str">
            <v>PSI</v>
          </cell>
        </row>
      </sheetData>
      <sheetData sheetId="73">
        <row r="1">
          <cell r="A1" t="str">
            <v>ID</v>
          </cell>
        </row>
      </sheetData>
      <sheetData sheetId="74">
        <row r="1">
          <cell r="A1" t="str">
            <v>ID</v>
          </cell>
        </row>
      </sheetData>
      <sheetData sheetId="75"/>
      <sheetData sheetId="76"/>
      <sheetData sheetId="77"/>
      <sheetData sheetId="78"/>
      <sheetData sheetId="79"/>
      <sheetData sheetId="80"/>
      <sheetData sheetId="81">
        <row r="2">
          <cell r="J2" t="str">
            <v>PSI</v>
          </cell>
        </row>
      </sheetData>
      <sheetData sheetId="82">
        <row r="1">
          <cell r="A1" t="str">
            <v>ID</v>
          </cell>
        </row>
      </sheetData>
      <sheetData sheetId="83">
        <row r="2">
          <cell r="S2">
            <v>46</v>
          </cell>
        </row>
      </sheetData>
      <sheetData sheetId="84"/>
      <sheetData sheetId="85"/>
      <sheetData sheetId="86"/>
      <sheetData sheetId="87"/>
      <sheetData sheetId="88"/>
      <sheetData sheetId="89"/>
      <sheetData sheetId="90">
        <row r="2">
          <cell r="J2" t="str">
            <v>PSI</v>
          </cell>
        </row>
      </sheetData>
      <sheetData sheetId="91">
        <row r="1">
          <cell r="A1" t="str">
            <v>ID</v>
          </cell>
        </row>
      </sheetData>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4">
          <cell r="B4">
            <v>0</v>
          </cell>
        </row>
      </sheetData>
      <sheetData sheetId="102">
        <row r="4">
          <cell r="B4">
            <v>0</v>
          </cell>
        </row>
      </sheetData>
      <sheetData sheetId="103">
        <row r="4">
          <cell r="B4">
            <v>0</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ow r="2">
          <cell r="S2">
            <v>46</v>
          </cell>
        </row>
      </sheetData>
      <sheetData sheetId="131"/>
      <sheetData sheetId="132"/>
      <sheetData sheetId="133"/>
      <sheetData sheetId="134"/>
      <sheetData sheetId="135"/>
      <sheetData sheetId="136"/>
      <sheetData sheetId="137">
        <row r="2">
          <cell r="J2" t="str">
            <v>PSI</v>
          </cell>
        </row>
      </sheetData>
      <sheetData sheetId="138">
        <row r="1">
          <cell r="A1" t="str">
            <v>ID</v>
          </cell>
        </row>
      </sheetData>
      <sheetData sheetId="139">
        <row r="4">
          <cell r="B4">
            <v>0</v>
          </cell>
        </row>
      </sheetData>
      <sheetData sheetId="140">
        <row r="4">
          <cell r="B4">
            <v>0</v>
          </cell>
        </row>
      </sheetData>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ow r="2">
          <cell r="S2">
            <v>46</v>
          </cell>
        </row>
      </sheetData>
      <sheetData sheetId="173"/>
      <sheetData sheetId="174"/>
      <sheetData sheetId="175"/>
      <sheetData sheetId="176"/>
      <sheetData sheetId="177"/>
      <sheetData sheetId="178"/>
      <sheetData sheetId="179">
        <row r="2">
          <cell r="J2" t="str">
            <v>PSI</v>
          </cell>
        </row>
      </sheetData>
      <sheetData sheetId="180">
        <row r="1">
          <cell r="A1" t="str">
            <v>ID</v>
          </cell>
        </row>
      </sheetData>
      <sheetData sheetId="181"/>
      <sheetData sheetId="182"/>
      <sheetData sheetId="183"/>
      <sheetData sheetId="184"/>
      <sheetData sheetId="185"/>
      <sheetData sheetId="186"/>
      <sheetData sheetId="187">
        <row r="2">
          <cell r="S2">
            <v>46</v>
          </cell>
        </row>
      </sheetData>
      <sheetData sheetId="188"/>
      <sheetData sheetId="189"/>
      <sheetData sheetId="190"/>
      <sheetData sheetId="191"/>
      <sheetData sheetId="192"/>
      <sheetData sheetId="193"/>
      <sheetData sheetId="194">
        <row r="2">
          <cell r="J2" t="str">
            <v>PSI</v>
          </cell>
        </row>
      </sheetData>
      <sheetData sheetId="195">
        <row r="1">
          <cell r="A1" t="str">
            <v>ID</v>
          </cell>
        </row>
      </sheetData>
      <sheetData sheetId="196">
        <row r="4">
          <cell r="B4">
            <v>0</v>
          </cell>
        </row>
      </sheetData>
      <sheetData sheetId="197">
        <row r="4">
          <cell r="B4">
            <v>0</v>
          </cell>
        </row>
      </sheetData>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ow r="4">
          <cell r="B4">
            <v>0</v>
          </cell>
        </row>
      </sheetData>
      <sheetData sheetId="230">
        <row r="4">
          <cell r="B4">
            <v>0</v>
          </cell>
        </row>
      </sheetData>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ow r="4">
          <cell r="B4">
            <v>0</v>
          </cell>
        </row>
      </sheetData>
      <sheetData sheetId="258">
        <row r="4">
          <cell r="B4">
            <v>0</v>
          </cell>
        </row>
      </sheetData>
      <sheetData sheetId="259">
        <row r="4">
          <cell r="B4">
            <v>0</v>
          </cell>
        </row>
      </sheetData>
      <sheetData sheetId="260"/>
      <sheetData sheetId="261"/>
      <sheetData sheetId="262">
        <row r="4">
          <cell r="B4">
            <v>0</v>
          </cell>
        </row>
      </sheetData>
      <sheetData sheetId="263">
        <row r="4">
          <cell r="B4">
            <v>0</v>
          </cell>
        </row>
      </sheetData>
      <sheetData sheetId="264">
        <row r="4">
          <cell r="B4">
            <v>0</v>
          </cell>
        </row>
      </sheetData>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row r="4">
          <cell r="B4">
            <v>0</v>
          </cell>
        </row>
      </sheetData>
      <sheetData sheetId="286">
        <row r="4">
          <cell r="B4">
            <v>0</v>
          </cell>
        </row>
      </sheetData>
      <sheetData sheetId="287">
        <row r="4">
          <cell r="B4">
            <v>0</v>
          </cell>
        </row>
      </sheetData>
      <sheetData sheetId="288"/>
      <sheetData sheetId="289"/>
      <sheetData sheetId="290">
        <row r="4">
          <cell r="B4">
            <v>0</v>
          </cell>
        </row>
      </sheetData>
      <sheetData sheetId="291">
        <row r="4">
          <cell r="B4">
            <v>0</v>
          </cell>
        </row>
      </sheetData>
      <sheetData sheetId="292">
        <row r="4">
          <cell r="B4">
            <v>0</v>
          </cell>
        </row>
      </sheetData>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Data"/>
      <sheetName val="Impact Outcome Indicators_1A"/>
      <sheetName val="Coverage Indicators_1B"/>
      <sheetName val="ImpactOutcomeDisaggData"/>
      <sheetName val="Impactoutcome"/>
      <sheetName val="Coverage Indicators"/>
      <sheetName val="CoverageDisaggregationData"/>
      <sheetName val="WPTM_1C"/>
      <sheetName val="Intervention By Modules old"/>
      <sheetName val="Intervention By Modules"/>
      <sheetName val="PR Cash Reconciliation_2A,B,C"/>
      <sheetName val="SR_Cash Reconciliation_2D"/>
      <sheetName val="Budget Variance_2E"/>
      <sheetName val="Procurement_3"/>
      <sheetName val="Grant Management_4"/>
      <sheetName val="PR-LFA Evaluation_5"/>
      <sheetName val="LFA_Findings&amp;Recommendations_6"/>
      <sheetName val="PR EFR_7A"/>
      <sheetName val="LFA EFR_7B"/>
      <sheetName val="Annual Cash Forecast_8A"/>
      <sheetName val=" Request and Recommendation_8B"/>
      <sheetName val="PR Authorization_9A"/>
      <sheetName val="LFA Authorization_9B"/>
      <sheetName val="PR_Disbursement Request_7"/>
      <sheetName val="Modules"/>
      <sheetName val="EFR Data"/>
      <sheetName val="Checklist"/>
      <sheetName val="Memo HIV"/>
      <sheetName val="Memo TB"/>
      <sheetName val="Memo Malaria"/>
      <sheetName val="Impact_Outcome_Indicators_1A"/>
      <sheetName val="Coverage_Indicators_1B"/>
      <sheetName val="Coverage_Indicators"/>
      <sheetName val="Intervention_By_Modules_old"/>
      <sheetName val="Intervention_By_Modules"/>
      <sheetName val="PR_Cash_Reconciliation_2A,B,C"/>
      <sheetName val="SR_Cash_Reconciliation_2D"/>
      <sheetName val="Budget_Variance_2E"/>
      <sheetName val="Grant_Management_4"/>
      <sheetName val="PR-LFA_Evaluation_5"/>
      <sheetName val="PR_EFR_7A"/>
      <sheetName val="LFA_EFR_7B"/>
      <sheetName val="Annual_Cash_Forecast_8A"/>
      <sheetName val="_Request_and_Recommendation_8B"/>
      <sheetName val="PR_Authorization_9A"/>
      <sheetName val="LFA_Authorization_9B"/>
      <sheetName val="PR_Disbursement_Request_7"/>
      <sheetName val="EFR_Data"/>
      <sheetName val="Memo_HIV"/>
      <sheetName val="Memo_TB"/>
      <sheetName val="Memo_Malaria"/>
      <sheetName val="Impact_Outcome_Indicators_1A2"/>
      <sheetName val="Coverage_Indicators_1B2"/>
      <sheetName val="Coverage_Indicators2"/>
      <sheetName val="Intervention_By_Modules_old2"/>
      <sheetName val="Intervention_By_Modules2"/>
      <sheetName val="PR_Cash_Reconciliation_2A,B,C2"/>
      <sheetName val="SR_Cash_Reconciliation_2D2"/>
      <sheetName val="Budget_Variance_2E2"/>
      <sheetName val="Grant_Management_42"/>
      <sheetName val="PR-LFA_Evaluation_52"/>
      <sheetName val="PR_EFR_7A2"/>
      <sheetName val="LFA_EFR_7B2"/>
      <sheetName val="Annual_Cash_Forecast_8A2"/>
      <sheetName val="_Request_and_Recommendation_8B2"/>
      <sheetName val="PR_Authorization_9A2"/>
      <sheetName val="LFA_Authorization_9B2"/>
      <sheetName val="PR_Disbursement_Request_72"/>
      <sheetName val="EFR_Data2"/>
      <sheetName val="Memo_HIV2"/>
      <sheetName val="Memo_TB2"/>
      <sheetName val="Memo_Malaria2"/>
      <sheetName val="Impact_Outcome_Indicators_1A1"/>
      <sheetName val="Coverage_Indicators_1B1"/>
      <sheetName val="Coverage_Indicators1"/>
      <sheetName val="Intervention_By_Modules_old1"/>
      <sheetName val="Intervention_By_Modules1"/>
      <sheetName val="PR_Cash_Reconciliation_2A,B,C1"/>
      <sheetName val="SR_Cash_Reconciliation_2D1"/>
      <sheetName val="Budget_Variance_2E1"/>
      <sheetName val="Grant_Management_41"/>
      <sheetName val="PR-LFA_Evaluation_51"/>
      <sheetName val="PR_EFR_7A1"/>
      <sheetName val="LFA_EFR_7B1"/>
      <sheetName val="Annual_Cash_Forecast_8A1"/>
      <sheetName val="_Request_and_Recommendation_8B1"/>
      <sheetName val="PR_Authorization_9A1"/>
      <sheetName val="LFA_Authorization_9B1"/>
      <sheetName val="PR_Disbursement_Request_71"/>
      <sheetName val="EFR_Data1"/>
      <sheetName val="Memo_HIV1"/>
      <sheetName val="Memo_TB1"/>
      <sheetName val="Memo_Malaria1"/>
      <sheetName val="FORMULAGRAPHS"/>
    </sheetNames>
    <sheetDataSet>
      <sheetData sheetId="0"/>
      <sheetData sheetId="1">
        <row r="2">
          <cell r="I2" t="str">
            <v>Malaria</v>
          </cell>
        </row>
        <row r="3">
          <cell r="I3" t="str">
            <v>Tuberculosis</v>
          </cell>
        </row>
        <row r="4">
          <cell r="I4" t="str">
            <v>HIV/TB</v>
          </cell>
        </row>
        <row r="5">
          <cell r="I5" t="str">
            <v>HIV/AIDS</v>
          </cell>
        </row>
        <row r="6">
          <cell r="I6" t="str">
            <v>Health Systems Strengthening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1">
          <cell r="A41" t="str">
            <v>Please Select…</v>
          </cell>
        </row>
        <row r="42">
          <cell r="A42" t="str">
            <v>FBO</v>
          </cell>
        </row>
        <row r="43">
          <cell r="A43" t="str">
            <v>NGO/CBO/Academic</v>
          </cell>
        </row>
        <row r="44">
          <cell r="A44" t="str">
            <v>Private Sector</v>
          </cell>
        </row>
        <row r="45">
          <cell r="A45" t="str">
            <v>Ministry Health (MoH)</v>
          </cell>
        </row>
        <row r="46">
          <cell r="A46" t="str">
            <v>Other Government</v>
          </cell>
        </row>
        <row r="47">
          <cell r="A47" t="str">
            <v>UNDP</v>
          </cell>
        </row>
        <row r="48">
          <cell r="A48" t="str">
            <v>Other Multilateral Organization</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41">
          <cell r="A41" t="str">
            <v>Please Select…</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41">
          <cell r="A41" t="str">
            <v>Please Select…</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41">
          <cell r="A41" t="str">
            <v>Please Select…</v>
          </cell>
        </row>
      </sheetData>
      <sheetData sheetId="91"/>
      <sheetData sheetId="92"/>
      <sheetData sheetId="93"/>
      <sheetData sheetId="9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PR_Programmatic Progress_1A"/>
      <sheetName val="PR Programmatic Progress 1C"/>
      <sheetName val="PR_Grant Management_2"/>
      <sheetName val="PR_Total PR Cash Outflow_3A"/>
      <sheetName val="EFR Malaria Financial Data_3B"/>
      <sheetName val="EFR TB Financial Data_3B"/>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 Programmatic Progress 1C"/>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Sheet1"/>
      <sheetName val="LFA_Overall Performance_6"/>
      <sheetName val="LFA_DisbursementRecommendation7"/>
      <sheetName val="LFA_Bank Details_7C"/>
      <sheetName val="LFA_Annex-SR Financials"/>
      <sheetName val="Sheet3"/>
      <sheetName val="Annex for additional info"/>
      <sheetName val="Memo HIV"/>
      <sheetName val="Memo TB"/>
      <sheetName val="Memo Malaria"/>
      <sheetName val="Definitions-lists-EFR"/>
      <sheetName val="Sheet2"/>
      <sheetName val="PR RFR_7"/>
      <sheetName val="Modules"/>
      <sheetName val="Data"/>
      <sheetName val="ImpactOutcomeDisaggData"/>
      <sheetName val="Impactoutcome"/>
      <sheetName val="Coverage Indicators"/>
      <sheetName val="CoverageDisaggregationData"/>
      <sheetName val="Intervention By Modules old"/>
      <sheetName val="Intervention By Modules"/>
      <sheetName val="Gestion de la subvention_4"/>
      <sheetName val="Évaluation RP-ALF_5"/>
      <sheetName val="LFA_Findings&amp;Recommendations_6"/>
      <sheetName val="EATS FINANCIERS 2015"/>
      <sheetName val="GL 2015"/>
      <sheetName val="EFR Data"/>
      <sheetName val="ALF RFR_7"/>
      <sheetName val="Prévision trésor. annuelle_8A"/>
      <sheetName val=" Demande et recommandation_8B"/>
      <sheetName val="Autorisation RP_9A"/>
      <sheetName val="LFA Authorization_9B"/>
      <sheetName val="Liste de contrôle"/>
      <sheetName val="Don gia III"/>
      <sheetName val="Don gia CT"/>
      <sheetName val="PUDR%20template%20v2.xls"/>
      <sheetName val="PUDR template v2"/>
      <sheetName val="Cover_Sheet"/>
      <sheetName val="PR_Programmatic_Progress_1A"/>
      <sheetName val="PR_Programmatic_Progress_1C"/>
      <sheetName val="PR_Grant_Management_2"/>
      <sheetName val="PR_Total_PR_Cash_Outflow_3A"/>
      <sheetName val="EFR_Malaria_Financial_Data_3B"/>
      <sheetName val="EFR_TB_Financial_Data_3B"/>
      <sheetName val="EFR_HIV_AIDS_Financial_Data_3B"/>
      <sheetName val="PR_Procurement_Info_4"/>
      <sheetName val="PR_Cash_Reconciliation_5A"/>
      <sheetName val="PR_Disbursement_Request_5B"/>
      <sheetName val="PR_Overall_Performance_6"/>
      <sheetName val="PR_Cash_Request_7A&amp;B"/>
      <sheetName val="PR_Bank_Details_7C"/>
      <sheetName val="LFA_Programmatic_Progress_1C"/>
      <sheetName val="LFA_Grant_Management_2"/>
      <sheetName val="LFA_Total_PR_Cash_Outflow_3A"/>
      <sheetName val="LFA_EFR_Review_3B"/>
      <sheetName val="LFA_Procurement_Info_4"/>
      <sheetName val="LFA_Cash_Reconciliation_5A"/>
      <sheetName val="LFA_Disbursement_Recommend_5B"/>
      <sheetName val="LFA_Overall_Performance_6"/>
      <sheetName val="LFA_Bank_Details_7C"/>
      <sheetName val="LFA_Annex-SR_Financials"/>
      <sheetName val="Annex_for_additional_info"/>
      <sheetName val="Memo_HIV"/>
      <sheetName val="Memo_TB"/>
      <sheetName val="Memo_Malaria"/>
      <sheetName val="Cover_Sheet2"/>
      <sheetName val="PR_Programmatic_Progress_1A2"/>
      <sheetName val="PR_Programmatic_Progress_1C2"/>
      <sheetName val="PR_Grant_Management_22"/>
      <sheetName val="PR_Total_PR_Cash_Outflow_3A2"/>
      <sheetName val="EFR_Malaria_Financial_Data_3B2"/>
      <sheetName val="EFR_TB_Financial_Data_3B2"/>
      <sheetName val="EFR_HIV_AIDS_Financial_Data_3B2"/>
      <sheetName val="PR_Procurement_Info_42"/>
      <sheetName val="PR_Cash_Reconciliation_5A2"/>
      <sheetName val="PR_Disbursement_Request_5B2"/>
      <sheetName val="PR_Overall_Performance_62"/>
      <sheetName val="PR_Cash_Request_7A&amp;B2"/>
      <sheetName val="PR_Bank_Details_7C2"/>
      <sheetName val="LFA_Programmatic_Progress_1C2"/>
      <sheetName val="LFA_Grant_Management_22"/>
      <sheetName val="LFA_Total_PR_Cash_Outflow_3A2"/>
      <sheetName val="LFA_EFR_Review_3B2"/>
      <sheetName val="LFA_Procurement_Info_42"/>
      <sheetName val="LFA_Cash_Reconciliation_5A2"/>
      <sheetName val="LFA_Disbursement_Recommend_5B2"/>
      <sheetName val="LFA_Overall_Performance_62"/>
      <sheetName val="LFA_Bank_Details_7C2"/>
      <sheetName val="LFA_Annex-SR_Financials2"/>
      <sheetName val="Annex_for_additional_info2"/>
      <sheetName val="Memo_HIV2"/>
      <sheetName val="Memo_TB2"/>
      <sheetName val="Memo_Malaria2"/>
      <sheetName val="PR_RFR_71"/>
      <sheetName val="Cover_Sheet1"/>
      <sheetName val="PR_Programmatic_Progress_1A1"/>
      <sheetName val="PR_Programmatic_Progress_1C1"/>
      <sheetName val="PR_Grant_Management_21"/>
      <sheetName val="PR_Total_PR_Cash_Outflow_3A1"/>
      <sheetName val="EFR_Malaria_Financial_Data_3B1"/>
      <sheetName val="EFR_TB_Financial_Data_3B1"/>
      <sheetName val="EFR_HIV_AIDS_Financial_Data_3B1"/>
      <sheetName val="PR_Procurement_Info_41"/>
      <sheetName val="PR_Cash_Reconciliation_5A1"/>
      <sheetName val="PR_Disbursement_Request_5B1"/>
      <sheetName val="PR_Overall_Performance_61"/>
      <sheetName val="PR_Cash_Request_7A&amp;B1"/>
      <sheetName val="PR_Bank_Details_7C1"/>
      <sheetName val="LFA_Programmatic_Progress_1C1"/>
      <sheetName val="LFA_Grant_Management_21"/>
      <sheetName val="LFA_Total_PR_Cash_Outflow_3A1"/>
      <sheetName val="LFA_EFR_Review_3B1"/>
      <sheetName val="LFA_Procurement_Info_41"/>
      <sheetName val="LFA_Cash_Reconciliation_5A1"/>
      <sheetName val="LFA_Disbursement_Recommend_5B1"/>
      <sheetName val="LFA_Overall_Performance_61"/>
      <sheetName val="LFA_Bank_Details_7C1"/>
      <sheetName val="LFA_Annex-SR_Financials1"/>
      <sheetName val="Annex_for_additional_info1"/>
      <sheetName val="Memo_HIV1"/>
      <sheetName val="Memo_TB1"/>
      <sheetName val="Memo_Malaria1"/>
      <sheetName val="PR_RFR_7"/>
      <sheetName val="GL Dépenses péalables 2013"/>
      <sheetName val="GL AVR - DEC 2013"/>
      <sheetName val="ETATS FINANCIERS 2013"/>
      <sheetName val="GL JAN - JUN 2014"/>
      <sheetName val="GL JUI - DEC 2014"/>
      <sheetName val="ETATS FINANCIERS 2014"/>
      <sheetName val="ETATS FINANCIERS 2015"/>
      <sheetName val="Definitions"/>
      <sheetName val="Coverage_Indicators"/>
      <sheetName val="Intervention_By_Modules_old"/>
      <sheetName val="Intervention_By_Modules"/>
      <sheetName val="Gestion_de_la_subvention_4"/>
      <sheetName val="Évaluation_RP-ALF_5"/>
      <sheetName val="EATS_FINANCIERS_2015"/>
      <sheetName val="GL_2015"/>
      <sheetName val="EFR_Data"/>
      <sheetName val="ALF_RFR_7"/>
      <sheetName val="Prévision_trésor__annuelle_8A"/>
      <sheetName val="_Demande_et_recommandation_8B"/>
      <sheetName val="Autorisation_RP_9A"/>
      <sheetName val="LFA_Authorization_9B"/>
      <sheetName val="Liste_de_contrôle"/>
      <sheetName val="Don_gia_III"/>
      <sheetName val="Don_gia_CT"/>
      <sheetName val="PUDR%20template%20v2_xls"/>
      <sheetName val="PUDR_template_v2"/>
      <sheetName val="Cover_Sheet3"/>
      <sheetName val="PR_Programmatic_Progress_1A3"/>
      <sheetName val="PR_Programmatic_Progress_1C3"/>
      <sheetName val="PR_Grant_Management_23"/>
      <sheetName val="PR_Total_PR_Cash_Outflow_3A3"/>
      <sheetName val="EFR_Malaria_Financial_Data_3B3"/>
      <sheetName val="EFR_TB_Financial_Data_3B3"/>
      <sheetName val="EFR_HIV_AIDS_Financial_Data_3B3"/>
      <sheetName val="PR_Procurement_Info_43"/>
      <sheetName val="PR_Cash_Reconciliation_5A3"/>
      <sheetName val="PR_Disbursement_Request_5B3"/>
      <sheetName val="PR_Overall_Performance_63"/>
      <sheetName val="PR_Cash_Request_7A&amp;B3"/>
      <sheetName val="PR_Bank_Details_7C3"/>
      <sheetName val="LFA_Programmatic_Progress_1C3"/>
      <sheetName val="LFA_Grant_Management_23"/>
      <sheetName val="LFA_Total_PR_Cash_Outflow_3A3"/>
      <sheetName val="LFA_EFR_Review_3B3"/>
      <sheetName val="LFA_Procurement_Info_43"/>
      <sheetName val="LFA_Cash_Reconciliation_5A3"/>
      <sheetName val="LFA_Disbursement_Recommend_5B3"/>
      <sheetName val="LFA_Overall_Performance_63"/>
      <sheetName val="LFA_Bank_Details_7C3"/>
      <sheetName val="LFA_Annex-SR_Financials3"/>
      <sheetName val="Annex_for_additional_info3"/>
      <sheetName val="Memo_HIV3"/>
      <sheetName val="Memo_TB3"/>
      <sheetName val="Memo_Malaria3"/>
      <sheetName val="PR_RFR_72"/>
      <sheetName val="GL_Dépenses_péalables_2013"/>
      <sheetName val="GL_AVR_-_DEC_2013"/>
      <sheetName val="ETATS_FINANCIERS_2013"/>
      <sheetName val="GL_JAN_-_JUN_2014"/>
      <sheetName val="GL_JUI_-_DEC_2014"/>
      <sheetName val="ETATS_FINANCIERS_2014"/>
      <sheetName val="ETATS_FINANCIERS_2015"/>
      <sheetName val="Bayar"/>
      <sheetName val="coding"/>
      <sheetName val="DataSrcInCmp"/>
      <sheetName val="ImpactInCmp"/>
      <sheetName val="OutcomeInCmp"/>
      <sheetName val="Grants"/>
      <sheetName val="EFR"/>
      <sheetName val="Cover_Sheet5"/>
      <sheetName val="PR_Programmatic_Progress_1A5"/>
      <sheetName val="PR_Programmatic_Progress_1C5"/>
      <sheetName val="PR_Grant_Management_25"/>
      <sheetName val="PR_Total_PR_Cash_Outflow_3A5"/>
      <sheetName val="EFR_Malaria_Financial_Data_3B5"/>
      <sheetName val="EFR_TB_Financial_Data_3B5"/>
      <sheetName val="EFR_HIV_AIDS_Financial_Data_3B5"/>
      <sheetName val="PR_Procurement_Info_45"/>
      <sheetName val="PR_Cash_Reconciliation_5A5"/>
      <sheetName val="PR_Disbursement_Request_5B5"/>
      <sheetName val="PR_Overall_Performance_65"/>
      <sheetName val="PR_Cash_Request_7A&amp;B5"/>
      <sheetName val="PR_Bank_Details_7C5"/>
      <sheetName val="LFA_Programmatic_Progress_1C5"/>
      <sheetName val="LFA_Grant_Management_25"/>
      <sheetName val="LFA_Total_PR_Cash_Outflow_3A5"/>
      <sheetName val="LFA_EFR_Review_3B5"/>
      <sheetName val="LFA_Procurement_Info_45"/>
      <sheetName val="LFA_Cash_Reconciliation_5A5"/>
      <sheetName val="LFA_Disbursement_Recommend_5B5"/>
      <sheetName val="LFA_Overall_Performance_65"/>
      <sheetName val="LFA_Bank_Details_7C5"/>
      <sheetName val="LFA_Annex-SR_Financials5"/>
      <sheetName val="Annex_for_additional_info5"/>
      <sheetName val="Memo_HIV5"/>
      <sheetName val="Memo_TB5"/>
      <sheetName val="Memo_Malaria5"/>
      <sheetName val="PR_RFR_74"/>
      <sheetName val="Coverage_Indicators2"/>
      <sheetName val="Intervention_By_Modules_old2"/>
      <sheetName val="Intervention_By_Modules2"/>
      <sheetName val="Gestion_de_la_subvention_42"/>
      <sheetName val="Évaluation_RP-ALF_52"/>
      <sheetName val="EATS_FINANCIERS_20152"/>
      <sheetName val="GL_20152"/>
      <sheetName val="EFR_Data2"/>
      <sheetName val="ALF_RFR_72"/>
      <sheetName val="Prévision_trésor__annuelle_8A2"/>
      <sheetName val="_Demande_et_recommandation_8B2"/>
      <sheetName val="Autorisation_RP_9A2"/>
      <sheetName val="LFA_Authorization_9B2"/>
      <sheetName val="Liste_de_contrôle2"/>
      <sheetName val="Don_gia_III2"/>
      <sheetName val="Don_gia_CT2"/>
      <sheetName val="PUDR%20template%20v2_xls2"/>
      <sheetName val="PUDR_template_v22"/>
      <sheetName val="GL_Dépenses_péalables_20132"/>
      <sheetName val="GL_AVR_-_DEC_20132"/>
      <sheetName val="ETATS_FINANCIERS_20132"/>
      <sheetName val="GL_JAN_-_JUN_20142"/>
      <sheetName val="GL_JUI_-_DEC_20142"/>
      <sheetName val="ETATS_FINANCIERS_20142"/>
      <sheetName val="ETATS_FINANCIERS_20152"/>
      <sheetName val="Cover_Sheet4"/>
      <sheetName val="PR_Programmatic_Progress_1A4"/>
      <sheetName val="PR_Programmatic_Progress_1C4"/>
      <sheetName val="PR_Grant_Management_24"/>
      <sheetName val="PR_Total_PR_Cash_Outflow_3A4"/>
      <sheetName val="EFR_Malaria_Financial_Data_3B4"/>
      <sheetName val="EFR_TB_Financial_Data_3B4"/>
      <sheetName val="EFR_HIV_AIDS_Financial_Data_3B4"/>
      <sheetName val="PR_Procurement_Info_44"/>
      <sheetName val="PR_Cash_Reconciliation_5A4"/>
      <sheetName val="PR_Disbursement_Request_5B4"/>
      <sheetName val="PR_Overall_Performance_64"/>
      <sheetName val="PR_Cash_Request_7A&amp;B4"/>
      <sheetName val="PR_Bank_Details_7C4"/>
      <sheetName val="LFA_Programmatic_Progress_1C4"/>
      <sheetName val="LFA_Grant_Management_24"/>
      <sheetName val="LFA_Total_PR_Cash_Outflow_3A4"/>
      <sheetName val="LFA_EFR_Review_3B4"/>
      <sheetName val="LFA_Procurement_Info_44"/>
      <sheetName val="LFA_Cash_Reconciliation_5A4"/>
      <sheetName val="LFA_Disbursement_Recommend_5B4"/>
      <sheetName val="LFA_Overall_Performance_64"/>
      <sheetName val="LFA_Bank_Details_7C4"/>
      <sheetName val="LFA_Annex-SR_Financials4"/>
      <sheetName val="Annex_for_additional_info4"/>
      <sheetName val="Memo_HIV4"/>
      <sheetName val="Memo_TB4"/>
      <sheetName val="Memo_Malaria4"/>
      <sheetName val="PR_RFR_73"/>
      <sheetName val="Coverage_Indicators1"/>
      <sheetName val="Intervention_By_Modules_old1"/>
      <sheetName val="Intervention_By_Modules1"/>
      <sheetName val="Gestion_de_la_subvention_41"/>
      <sheetName val="Évaluation_RP-ALF_51"/>
      <sheetName val="EATS_FINANCIERS_20151"/>
      <sheetName val="GL_20151"/>
      <sheetName val="EFR_Data1"/>
      <sheetName val="ALF_RFR_71"/>
      <sheetName val="Prévision_trésor__annuelle_8A1"/>
      <sheetName val="_Demande_et_recommandation_8B1"/>
      <sheetName val="Autorisation_RP_9A1"/>
      <sheetName val="LFA_Authorization_9B1"/>
      <sheetName val="Liste_de_contrôle1"/>
      <sheetName val="Don_gia_III1"/>
      <sheetName val="Don_gia_CT1"/>
      <sheetName val="PUDR%20template%20v2_xls1"/>
      <sheetName val="PUDR_template_v21"/>
      <sheetName val="GL_Dépenses_péalables_20131"/>
      <sheetName val="GL_AVR_-_DEC_20131"/>
      <sheetName val="ETATS_FINANCIERS_20131"/>
      <sheetName val="GL_JAN_-_JUN_20141"/>
      <sheetName val="GL_JUI_-_DEC_20141"/>
      <sheetName val="ETATS_FINANCIERS_20141"/>
      <sheetName val="ETATS_FINANCIERS_20151"/>
      <sheetName val="Performance Framework"/>
      <sheetName val="Drops"/>
      <sheetName val=" Grant Management and update"/>
      <sheetName val="Financial At a Glance"/>
      <sheetName val="FAS"/>
      <sheetName val="RPS"/>
      <sheetName val="BES"/>
      <sheetName val="CII_Summary"/>
      <sheetName val="BRS"/>
      <sheetName val="Sch AD"/>
      <sheetName val="Sch AE"/>
      <sheetName val="Sch Loan &amp; Others"/>
      <sheetName val="Program Vs Finance"/>
      <sheetName val="VAT and Tax"/>
      <sheetName val="Updated FF &amp; E List"/>
      <sheetName val="FF&amp;E"/>
      <sheetName val="Laptop information"/>
      <sheetName val="Printer information"/>
      <sheetName val="Disposed List"/>
      <sheetName val="Bank Interest information"/>
      <sheetName val="HIV"/>
      <sheetName val="Malaria"/>
      <sheetName val="TB"/>
      <sheetName val="Lists"/>
      <sheetName val="Don_gia_III3"/>
      <sheetName val="Don_gia_CT3"/>
      <sheetName val="Don_gia_III4"/>
      <sheetName val="Don_gia_CT4"/>
      <sheetName val="PR_RFR_75"/>
      <sheetName val="Don_gia_III5"/>
      <sheetName val="Don_gia_CT5"/>
      <sheetName val="DropDownList"/>
      <sheetName val="Yr1 WP consolidated analysis"/>
      <sheetName val="Yr1_WP_consolidated_analysis"/>
      <sheetName val="Assumptions"/>
      <sheetName val="Cover_Sheet6"/>
      <sheetName val="PR_Programmatic_Progress_1A6"/>
      <sheetName val="PR_Programmatic_Progress_1C6"/>
      <sheetName val="PR_Grant_Management_26"/>
      <sheetName val="PR_Total_PR_Cash_Outflow_3A6"/>
      <sheetName val="EFR_Malaria_Financial_Data_3B6"/>
      <sheetName val="EFR_TB_Financial_Data_3B6"/>
      <sheetName val="EFR_HIV_AIDS_Financial_Data_3B6"/>
      <sheetName val="PR_Procurement_Info_46"/>
      <sheetName val="PR_Cash_Reconciliation_5A6"/>
      <sheetName val="PR_Disbursement_Request_5B6"/>
      <sheetName val="PR_Overall_Performance_66"/>
      <sheetName val="PR_Cash_Request_7A&amp;B6"/>
      <sheetName val="PR_Bank_Details_7C6"/>
      <sheetName val="LFA_Programmatic_Progress_1C6"/>
      <sheetName val="LFA_Grant_Management_26"/>
      <sheetName val="LFA_Total_PR_Cash_Outflow_3A6"/>
      <sheetName val="LFA_EFR_Review_3B6"/>
      <sheetName val="LFA_Procurement_Info_46"/>
      <sheetName val="LFA_Cash_Reconciliation_5A6"/>
      <sheetName val="LFA_Disbursement_Recommend_5B6"/>
      <sheetName val="LFA_Overall_Performance_66"/>
      <sheetName val="LFA_Bank_Details_7C6"/>
      <sheetName val="LFA_Annex-SR_Financials6"/>
      <sheetName val="Annex_for_additional_info6"/>
      <sheetName val="Memo_HIV6"/>
      <sheetName val="Memo_TB6"/>
      <sheetName val="Memo_Malaria6"/>
      <sheetName val="PR_RFR_76"/>
      <sheetName val="Cover_Sheet7"/>
      <sheetName val="PR_Programmatic_Progress_1A7"/>
      <sheetName val="PR_Programmatic_Progress_1C7"/>
      <sheetName val="PR_Grant_Management_27"/>
      <sheetName val="PR_Total_PR_Cash_Outflow_3A7"/>
      <sheetName val="EFR_Malaria_Financial_Data_3B7"/>
      <sheetName val="EFR_TB_Financial_Data_3B7"/>
      <sheetName val="EFR_HIV_AIDS_Financial_Data_3B7"/>
      <sheetName val="PR_Procurement_Info_47"/>
      <sheetName val="PR_Cash_Reconciliation_5A7"/>
      <sheetName val="PR_Disbursement_Request_5B7"/>
      <sheetName val="PR_Overall_Performance_67"/>
      <sheetName val="PR_Cash_Request_7A&amp;B7"/>
      <sheetName val="PR_Bank_Details_7C7"/>
      <sheetName val="LFA_Programmatic_Progress_1C7"/>
      <sheetName val="LFA_Grant_Management_27"/>
      <sheetName val="LFA_Total_PR_Cash_Outflow_3A7"/>
      <sheetName val="LFA_EFR_Review_3B7"/>
      <sheetName val="LFA_Procurement_Info_47"/>
      <sheetName val="LFA_Cash_Reconciliation_5A7"/>
      <sheetName val="LFA_Disbursement_Recommend_5B7"/>
      <sheetName val="LFA_Overall_Performance_67"/>
      <sheetName val="LFA_Bank_Details_7C7"/>
      <sheetName val="LFA_Annex-SR_Financials7"/>
      <sheetName val="Annex_for_additional_info7"/>
      <sheetName val="Memo_HIV7"/>
      <sheetName val="Memo_TB7"/>
      <sheetName val="Memo_Malaria7"/>
      <sheetName val="PR_RFR_77"/>
      <sheetName val="Cover_Sheet8"/>
      <sheetName val="PR_Programmatic_Progress_1A8"/>
      <sheetName val="PR_Programmatic_Progress_1C8"/>
      <sheetName val="PR_Grant_Management_28"/>
      <sheetName val="PR_Total_PR_Cash_Outflow_3A8"/>
      <sheetName val="EFR_Malaria_Financial_Data_3B8"/>
      <sheetName val="EFR_TB_Financial_Data_3B8"/>
      <sheetName val="EFR_HIV_AIDS_Financial_Data_3B8"/>
      <sheetName val="PR_Procurement_Info_48"/>
      <sheetName val="PR_Cash_Reconciliation_5A8"/>
      <sheetName val="PR_Disbursement_Request_5B8"/>
      <sheetName val="PR_Overall_Performance_68"/>
      <sheetName val="PR_Cash_Request_7A&amp;B8"/>
      <sheetName val="PR_Bank_Details_7C8"/>
      <sheetName val="LFA_Programmatic_Progress_1C8"/>
      <sheetName val="LFA_Grant_Management_28"/>
      <sheetName val="LFA_Total_PR_Cash_Outflow_3A8"/>
      <sheetName val="LFA_EFR_Review_3B8"/>
      <sheetName val="LFA_Procurement_Info_48"/>
      <sheetName val="LFA_Cash_Reconciliation_5A8"/>
      <sheetName val="LFA_Disbursement_Recommend_5B8"/>
      <sheetName val="LFA_Overall_Performance_68"/>
      <sheetName val="LFA_Bank_Details_7C8"/>
      <sheetName val="LFA_Annex-SR_Financials8"/>
      <sheetName val="Annex_for_additional_info8"/>
      <sheetName val="Memo_HIV8"/>
      <sheetName val="Memo_TB8"/>
      <sheetName val="Memo_Malaria8"/>
      <sheetName val="PR_RFR_78"/>
      <sheetName val="Cover_Sheet9"/>
      <sheetName val="PR_Programmatic_Progress_1A9"/>
      <sheetName val="PR_Programmatic_Progress_1C9"/>
      <sheetName val="PR_Grant_Management_29"/>
      <sheetName val="PR_Total_PR_Cash_Outflow_3A9"/>
      <sheetName val="EFR_Malaria_Financial_Data_3B9"/>
      <sheetName val="EFR_TB_Financial_Data_3B9"/>
      <sheetName val="EFR_HIV_AIDS_Financial_Data_3B9"/>
      <sheetName val="PR_Procurement_Info_49"/>
      <sheetName val="PR_Cash_Reconciliation_5A9"/>
      <sheetName val="PR_Disbursement_Request_5B9"/>
      <sheetName val="PR_Overall_Performance_69"/>
      <sheetName val="PR_Cash_Request_7A&amp;B9"/>
      <sheetName val="PR_Bank_Details_7C9"/>
      <sheetName val="LFA_Programmatic_Progress_1C9"/>
      <sheetName val="LFA_Grant_Management_29"/>
      <sheetName val="LFA_Total_PR_Cash_Outflow_3A9"/>
      <sheetName val="LFA_EFR_Review_3B9"/>
      <sheetName val="LFA_Procurement_Info_49"/>
      <sheetName val="LFA_Cash_Reconciliation_5A9"/>
      <sheetName val="LFA_Disbursement_Recommend_5B9"/>
      <sheetName val="LFA_Overall_Performance_69"/>
      <sheetName val="LFA_Bank_Details_7C9"/>
      <sheetName val="LFA_Annex-SR_Financials9"/>
      <sheetName val="Annex_for_additional_info9"/>
      <sheetName val="Memo_HIV9"/>
      <sheetName val="Memo_TB9"/>
      <sheetName val="Memo_Malaria9"/>
      <sheetName val="PR_RFR_79"/>
      <sheetName val="Cover_Sheet10"/>
      <sheetName val="PR_Programmatic_Progress_1A10"/>
      <sheetName val="PR_Programmatic_Progress_1C10"/>
      <sheetName val="PR_Grant_Management_210"/>
      <sheetName val="PR_Total_PR_Cash_Outflow_3A10"/>
      <sheetName val="EFR_Malaria_Financial_Data_3B10"/>
      <sheetName val="EFR_TB_Financial_Data_3B10"/>
      <sheetName val="EFR_HIV_AIDS_Financial_Data_310"/>
      <sheetName val="PR_Procurement_Info_410"/>
      <sheetName val="PR_Cash_Reconciliation_5A10"/>
      <sheetName val="PR_Disbursement_Request_5B10"/>
      <sheetName val="PR_Overall_Performance_610"/>
      <sheetName val="PR_Cash_Request_7A&amp;B10"/>
      <sheetName val="PR_Bank_Details_7C10"/>
      <sheetName val="LFA_Programmatic_Progress_1C10"/>
      <sheetName val="LFA_Grant_Management_210"/>
      <sheetName val="LFA_Total_PR_Cash_Outflow_3A10"/>
      <sheetName val="LFA_EFR_Review_3B10"/>
      <sheetName val="LFA_Procurement_Info_410"/>
      <sheetName val="LFA_Cash_Reconciliation_5A10"/>
      <sheetName val="LFA_Disbursement_Recommend_5B10"/>
      <sheetName val="LFA_Overall_Performance_610"/>
      <sheetName val="LFA_Bank_Details_7C10"/>
      <sheetName val="LFA_Annex-SR_Financials10"/>
      <sheetName val="Annex_for_additional_info10"/>
      <sheetName val="Memo_HIV10"/>
      <sheetName val="Memo_TB10"/>
      <sheetName val="Memo_Malaria10"/>
      <sheetName val="PR_RFR_710"/>
      <sheetName val="Coverage_Indicators3"/>
      <sheetName val="Intervention_By_Modules_old3"/>
      <sheetName val="Intervention_By_Modules3"/>
      <sheetName val="Gestion_de_la_subvention_43"/>
      <sheetName val="Évaluation_RP-ALF_53"/>
      <sheetName val="EATS_FINANCIERS_20153"/>
      <sheetName val="GL_20153"/>
      <sheetName val="EFR_Data3"/>
      <sheetName val="ALF_RFR_73"/>
      <sheetName val="Prévision_trésor__annuelle_8A3"/>
      <sheetName val="_Demande_et_recommandation_8B3"/>
      <sheetName val="Autorisation_RP_9A3"/>
      <sheetName val="LFA_Authorization_9B3"/>
      <sheetName val="Liste_de_contrôle3"/>
      <sheetName val="GL_Dépenses_péalables_20133"/>
      <sheetName val="GL_AVR_-_DEC_20133"/>
      <sheetName val="ETATS_FINANCIERS_20133"/>
      <sheetName val="GL_JAN_-_JUN_20143"/>
      <sheetName val="GL_JUI_-_DEC_20143"/>
      <sheetName val="ETATS_FINANCIERS_20143"/>
      <sheetName val="ETATS_FINANCIERS_20153"/>
      <sheetName val="Coverage_Indicators4"/>
      <sheetName val="Intervention_By_Modules_old4"/>
      <sheetName val="Intervention_By_Modules4"/>
      <sheetName val="Gestion_de_la_subvention_44"/>
      <sheetName val="Évaluation_RP-ALF_54"/>
      <sheetName val="EATS_FINANCIERS_20154"/>
      <sheetName val="GL_20154"/>
      <sheetName val="EFR_Data4"/>
      <sheetName val="ALF_RFR_74"/>
      <sheetName val="Prévision_trésor__annuelle_8A4"/>
      <sheetName val="_Demande_et_recommandation_8B4"/>
      <sheetName val="Autorisation_RP_9A4"/>
      <sheetName val="LFA_Authorization_9B4"/>
      <sheetName val="Liste_de_contrôle4"/>
      <sheetName val="GL_Dépenses_péalables_20134"/>
      <sheetName val="GL_AVR_-_DEC_20134"/>
      <sheetName val="ETATS_FINANCIERS_20134"/>
      <sheetName val="GL_JAN_-_JUN_20144"/>
      <sheetName val="GL_JUI_-_DEC_20144"/>
      <sheetName val="ETATS_FINANCIERS_20144"/>
      <sheetName val="ETATS_FINANCIERS_20154"/>
      <sheetName val="Coverage_Indicators5"/>
      <sheetName val="Intervention_By_Modules_old5"/>
      <sheetName val="Intervention_By_Modules5"/>
      <sheetName val="Gestion_de_la_subvention_45"/>
      <sheetName val="Évaluation_RP-ALF_55"/>
      <sheetName val="EATS_FINANCIERS_20155"/>
      <sheetName val="GL_20155"/>
      <sheetName val="EFR_Data5"/>
      <sheetName val="ALF_RFR_75"/>
      <sheetName val="Prévision_trésor__annuelle_8A5"/>
      <sheetName val="_Demande_et_recommandation_8B5"/>
      <sheetName val="Autorisation_RP_9A5"/>
      <sheetName val="LFA_Authorization_9B5"/>
      <sheetName val="Liste_de_contrôle5"/>
      <sheetName val="GL_Dépenses_péalables_20135"/>
      <sheetName val="GL_AVR_-_DEC_20135"/>
      <sheetName val="ETATS_FINANCIERS_20135"/>
      <sheetName val="GL_JAN_-_JUN_20145"/>
      <sheetName val="GL_JUI_-_DEC_20145"/>
      <sheetName val="ETATS_FINANCIERS_20145"/>
      <sheetName val="ETATS_FINANCIERS_20155"/>
      <sheetName val="Coverage_Indicators6"/>
      <sheetName val="Intervention_By_Modules_old6"/>
      <sheetName val="Intervention_By_Modules6"/>
      <sheetName val="Gestion_de_la_subvention_46"/>
      <sheetName val="Évaluation_RP-ALF_56"/>
      <sheetName val="EATS_FINANCIERS_20156"/>
      <sheetName val="GL_20156"/>
      <sheetName val="EFR_Data6"/>
      <sheetName val="ALF_RFR_76"/>
      <sheetName val="Prévision_trésor__annuelle_8A6"/>
      <sheetName val="_Demande_et_recommandation_8B6"/>
      <sheetName val="Autorisation_RP_9A6"/>
      <sheetName val="LFA_Authorization_9B6"/>
      <sheetName val="Liste_de_contrôle6"/>
      <sheetName val="GL_Dépenses_péalables_20136"/>
      <sheetName val="GL_AVR_-_DEC_20136"/>
      <sheetName val="ETATS_FINANCIERS_20136"/>
      <sheetName val="GL_JAN_-_JUN_20146"/>
      <sheetName val="GL_JUI_-_DEC_20146"/>
      <sheetName val="ETATS_FINANCIERS_20146"/>
      <sheetName val="ETATS_FINANCIERS_20156"/>
      <sheetName val="Coverage_Indicators7"/>
      <sheetName val="Intervention_By_Modules_old7"/>
      <sheetName val="Intervention_By_Modules7"/>
      <sheetName val="Gestion_de_la_subvention_47"/>
      <sheetName val="Évaluation_RP-ALF_57"/>
      <sheetName val="EATS_FINANCIERS_20157"/>
      <sheetName val="GL_20157"/>
      <sheetName val="EFR_Data7"/>
      <sheetName val="ALF_RFR_77"/>
      <sheetName val="Prévision_trésor__annuelle_8A7"/>
      <sheetName val="_Demande_et_recommandation_8B7"/>
      <sheetName val="Autorisation_RP_9A7"/>
      <sheetName val="LFA_Authorization_9B7"/>
      <sheetName val="Liste_de_contrôle7"/>
      <sheetName val="GL_Dépenses_péalables_20137"/>
      <sheetName val="GL_AVR_-_DEC_20137"/>
      <sheetName val="ETATS_FINANCIERS_20137"/>
      <sheetName val="GL_JAN_-_JUN_20147"/>
      <sheetName val="GL_JUI_-_DEC_20147"/>
      <sheetName val="ETATS_FINANCIERS_20147"/>
      <sheetName val="ETATS_FINANCIERS_20157"/>
      <sheetName val="Coverage_Indicators8"/>
      <sheetName val="Intervention_By_Modules_old8"/>
      <sheetName val="Intervention_By_Modules8"/>
      <sheetName val="Gestion_de_la_subvention_48"/>
      <sheetName val="Évaluation_RP-ALF_58"/>
      <sheetName val="EATS_FINANCIERS_20158"/>
      <sheetName val="GL_20158"/>
      <sheetName val="EFR_Data8"/>
      <sheetName val="ALF_RFR_78"/>
      <sheetName val="Prévision_trésor__annuelle_8A8"/>
      <sheetName val="_Demande_et_recommandation_8B8"/>
      <sheetName val="Autorisation_RP_9A8"/>
      <sheetName val="LFA_Authorization_9B8"/>
      <sheetName val="Liste_de_contrôle8"/>
      <sheetName val="GL_Dépenses_péalables_20138"/>
      <sheetName val="GL_AVR_-_DEC_20138"/>
      <sheetName val="ETATS_FINANCIERS_20138"/>
      <sheetName val="GL_JAN_-_JUN_20148"/>
      <sheetName val="GL_JUI_-_DEC_20148"/>
      <sheetName val="ETATS_FINANCIERS_20148"/>
      <sheetName val="ETATS_FINANCIERS_20158"/>
      <sheetName val="Coverage Indicators_1B"/>
      <sheetName val="Impact Outcome Indicators_1A"/>
      <sheetName val="Account"/>
      <sheetName val="Detail"/>
      <sheetName val="SR prov (asli LFA)"/>
      <sheetName val="Target PROV"/>
      <sheetName val="asumsi"/>
      <sheetName val="SDAs"/>
      <sheetName val="datanama"/>
      <sheetName val="Reglages"/>
      <sheetName val="Cover_Sheet12"/>
      <sheetName val="PR_Programmatic_Progress_1A12"/>
      <sheetName val="PR_Programmatic_Progress_1C12"/>
      <sheetName val="PR_Grant_Management_212"/>
      <sheetName val="PR_Total_PR_Cash_Outflow_3A12"/>
      <sheetName val="EFR_Malaria_Financial_Data_3B12"/>
      <sheetName val="EFR_TB_Financial_Data_3B12"/>
      <sheetName val="EFR_HIV_AIDS_Financial_Data_312"/>
      <sheetName val="PR_Procurement_Info_412"/>
      <sheetName val="PR_Cash_Reconciliation_5A12"/>
      <sheetName val="PR_Disbursement_Request_5B12"/>
      <sheetName val="PR_Overall_Performance_612"/>
      <sheetName val="PR_Cash_Request_7A&amp;B12"/>
      <sheetName val="PR_Bank_Details_7C12"/>
      <sheetName val="LFA_Programmatic_Progress_1C12"/>
      <sheetName val="LFA_Grant_Management_212"/>
      <sheetName val="LFA_Total_PR_Cash_Outflow_3A12"/>
      <sheetName val="LFA_EFR_Review_3B12"/>
      <sheetName val="LFA_Procurement_Info_412"/>
      <sheetName val="LFA_Cash_Reconciliation_5A12"/>
      <sheetName val="LFA_Disbursement_Recommend_5B12"/>
      <sheetName val="LFA_Overall_Performance_612"/>
      <sheetName val="LFA_Bank_Details_7C12"/>
      <sheetName val="LFA_Annex-SR_Financials12"/>
      <sheetName val="Annex_for_additional_info12"/>
      <sheetName val="Memo_HIV12"/>
      <sheetName val="Memo_TB12"/>
      <sheetName val="Memo_Malaria12"/>
      <sheetName val="PR_RFR_712"/>
      <sheetName val="Coverage_Indicators10"/>
      <sheetName val="Intervention_By_Modules_old10"/>
      <sheetName val="Intervention_By_Modules10"/>
      <sheetName val="Gestion_de_la_subvention_410"/>
      <sheetName val="Évaluation_RP-ALF_510"/>
      <sheetName val="EATS_FINANCIERS_201510"/>
      <sheetName val="GL_201510"/>
      <sheetName val="EFR_Data10"/>
      <sheetName val="ALF_RFR_710"/>
      <sheetName val="Prévision_trésor__annuelle_8A10"/>
      <sheetName val="_Demande_et_recommandation_8B10"/>
      <sheetName val="Autorisation_RP_9A10"/>
      <sheetName val="LFA_Authorization_9B10"/>
      <sheetName val="Liste_de_contrôle10"/>
      <sheetName val="GL_Dépenses_péalables_201310"/>
      <sheetName val="GL_AVR_-_DEC_201310"/>
      <sheetName val="ETATS_FINANCIERS_201310"/>
      <sheetName val="GL_JAN_-_JUN_201410"/>
      <sheetName val="GL_JUI_-_DEC_201410"/>
      <sheetName val="ETATS_FINANCIERS_201410"/>
      <sheetName val="ETATS_FINANCIERS_201510"/>
      <sheetName val="Cover_Sheet11"/>
      <sheetName val="PR_Programmatic_Progress_1A11"/>
      <sheetName val="PR_Programmatic_Progress_1C11"/>
      <sheetName val="PR_Grant_Management_211"/>
      <sheetName val="PR_Total_PR_Cash_Outflow_3A11"/>
      <sheetName val="EFR_Malaria_Financial_Data_3B11"/>
      <sheetName val="EFR_TB_Financial_Data_3B11"/>
      <sheetName val="EFR_HIV_AIDS_Financial_Data_311"/>
      <sheetName val="PR_Procurement_Info_411"/>
      <sheetName val="PR_Cash_Reconciliation_5A11"/>
      <sheetName val="PR_Disbursement_Request_5B11"/>
      <sheetName val="PR_Overall_Performance_611"/>
      <sheetName val="PR_Cash_Request_7A&amp;B11"/>
      <sheetName val="PR_Bank_Details_7C11"/>
      <sheetName val="LFA_Programmatic_Progress_1C11"/>
      <sheetName val="LFA_Grant_Management_211"/>
      <sheetName val="LFA_Total_PR_Cash_Outflow_3A11"/>
      <sheetName val="LFA_EFR_Review_3B11"/>
      <sheetName val="LFA_Procurement_Info_411"/>
      <sheetName val="LFA_Cash_Reconciliation_5A11"/>
      <sheetName val="LFA_Disbursement_Recommend_5B11"/>
      <sheetName val="LFA_Overall_Performance_611"/>
      <sheetName val="LFA_Bank_Details_7C11"/>
      <sheetName val="LFA_Annex-SR_Financials11"/>
      <sheetName val="Annex_for_additional_info11"/>
      <sheetName val="Memo_HIV11"/>
      <sheetName val="Memo_TB11"/>
      <sheetName val="Memo_Malaria11"/>
      <sheetName val="PR_RFR_711"/>
      <sheetName val="Coverage_Indicators9"/>
      <sheetName val="Intervention_By_Modules_old9"/>
      <sheetName val="Intervention_By_Modules9"/>
      <sheetName val="Gestion_de_la_subvention_49"/>
      <sheetName val="Évaluation_RP-ALF_59"/>
      <sheetName val="EATS_FINANCIERS_20159"/>
      <sheetName val="GL_20159"/>
      <sheetName val="EFR_Data9"/>
      <sheetName val="ALF_RFR_79"/>
      <sheetName val="Prévision_trésor__annuelle_8A9"/>
      <sheetName val="_Demande_et_recommandation_8B9"/>
      <sheetName val="Autorisation_RP_9A9"/>
      <sheetName val="LFA_Authorization_9B9"/>
      <sheetName val="Liste_de_contrôle9"/>
      <sheetName val="GL_Dépenses_péalables_20139"/>
      <sheetName val="GL_AVR_-_DEC_20139"/>
      <sheetName val="ETATS_FINANCIERS_20139"/>
      <sheetName val="GL_JAN_-_JUN_20149"/>
      <sheetName val="GL_JUI_-_DEC_20149"/>
      <sheetName val="ETATS_FINANCIERS_20149"/>
      <sheetName val="ETATS_FINANCIERS_20159"/>
      <sheetName val="Cover_Sheet13"/>
      <sheetName val="PR_Programmatic_Progress_1A13"/>
      <sheetName val="PR_Programmatic_Progress_1C13"/>
      <sheetName val="PR_Grant_Management_213"/>
      <sheetName val="PR_Total_PR_Cash_Outflow_3A13"/>
      <sheetName val="EFR_Malaria_Financial_Data_3B13"/>
      <sheetName val="EFR_TB_Financial_Data_3B13"/>
      <sheetName val="EFR_HIV_AIDS_Financial_Data_313"/>
      <sheetName val="PR_Procurement_Info_413"/>
      <sheetName val="PR_Cash_Reconciliation_5A13"/>
      <sheetName val="PR_Disbursement_Request_5B13"/>
      <sheetName val="PR_Overall_Performance_613"/>
      <sheetName val="PR_Cash_Request_7A&amp;B13"/>
      <sheetName val="PR_Bank_Details_7C13"/>
      <sheetName val="LFA_Programmatic_Progress_1C13"/>
      <sheetName val="LFA_Grant_Management_213"/>
      <sheetName val="LFA_Total_PR_Cash_Outflow_3A13"/>
      <sheetName val="LFA_EFR_Review_3B13"/>
      <sheetName val="LFA_Procurement_Info_413"/>
      <sheetName val="LFA_Cash_Reconciliation_5A13"/>
      <sheetName val="LFA_Disbursement_Recommend_5B13"/>
      <sheetName val="LFA_Overall_Performance_613"/>
      <sheetName val="LFA_Bank_Details_7C13"/>
      <sheetName val="LFA_Annex-SR_Financials13"/>
      <sheetName val="Annex_for_additional_info13"/>
      <sheetName val="Memo_HIV13"/>
      <sheetName val="Memo_TB13"/>
      <sheetName val="Memo_Malaria13"/>
      <sheetName val="PR_RFR_713"/>
      <sheetName val="Coverage_Indicators11"/>
      <sheetName val="Intervention_By_Modules_old11"/>
      <sheetName val="Intervention_By_Modules11"/>
      <sheetName val="Gestion_de_la_subvention_411"/>
      <sheetName val="Évaluation_RP-ALF_511"/>
      <sheetName val="EATS_FINANCIERS_201511"/>
      <sheetName val="GL_201511"/>
      <sheetName val="EFR_Data11"/>
      <sheetName val="ALF_RFR_711"/>
      <sheetName val="Prévision_trésor__annuelle_8A11"/>
      <sheetName val="_Demande_et_recommandation_8B11"/>
      <sheetName val="Autorisation_RP_9A11"/>
      <sheetName val="LFA_Authorization_9B11"/>
      <sheetName val="Liste_de_contrôle11"/>
      <sheetName val="GL_Dépenses_péalables_201311"/>
      <sheetName val="GL_AVR_-_DEC_201311"/>
      <sheetName val="ETATS_FINANCIERS_201311"/>
      <sheetName val="GL_JAN_-_JUN_201411"/>
      <sheetName val="GL_JUI_-_DEC_201411"/>
      <sheetName val="ETATS_FINANCIERS_201411"/>
      <sheetName val="ETATS_FINANCIERS_201511"/>
      <sheetName val="Cover_Sheet14"/>
      <sheetName val="PR_Programmatic_Progress_1A14"/>
      <sheetName val="PR_Programmatic_Progress_1C14"/>
      <sheetName val="PR_Grant_Management_214"/>
      <sheetName val="PR_Total_PR_Cash_Outflow_3A14"/>
      <sheetName val="EFR_Malaria_Financial_Data_3B14"/>
      <sheetName val="EFR_TB_Financial_Data_3B14"/>
      <sheetName val="EFR_HIV_AIDS_Financial_Data_314"/>
      <sheetName val="PR_Procurement_Info_414"/>
      <sheetName val="PR_Cash_Reconciliation_5A14"/>
      <sheetName val="PR_Disbursement_Request_5B14"/>
      <sheetName val="PR_Overall_Performance_614"/>
      <sheetName val="PR_Cash_Request_7A&amp;B14"/>
      <sheetName val="PR_Bank_Details_7C14"/>
      <sheetName val="LFA_Programmatic_Progress_1C14"/>
      <sheetName val="LFA_Grant_Management_214"/>
      <sheetName val="LFA_Total_PR_Cash_Outflow_3A14"/>
      <sheetName val="LFA_EFR_Review_3B14"/>
      <sheetName val="LFA_Procurement_Info_414"/>
      <sheetName val="LFA_Cash_Reconciliation_5A14"/>
      <sheetName val="LFA_Disbursement_Recommend_5B14"/>
      <sheetName val="LFA_Overall_Performance_614"/>
      <sheetName val="LFA_Bank_Details_7C14"/>
      <sheetName val="LFA_Annex-SR_Financials14"/>
      <sheetName val="Annex_for_additional_info14"/>
      <sheetName val="Memo_HIV14"/>
      <sheetName val="Memo_TB14"/>
      <sheetName val="Memo_Malaria14"/>
      <sheetName val="PR_RFR_714"/>
      <sheetName val="Coverage_Indicators12"/>
      <sheetName val="Intervention_By_Modules_old12"/>
      <sheetName val="Intervention_By_Modules12"/>
      <sheetName val="Gestion_de_la_subvention_412"/>
      <sheetName val="Évaluation_RP-ALF_512"/>
      <sheetName val="EATS_FINANCIERS_201512"/>
      <sheetName val="GL_201512"/>
      <sheetName val="EFR_Data12"/>
      <sheetName val="ALF_RFR_712"/>
      <sheetName val="Prévision_trésor__annuelle_8A12"/>
      <sheetName val="_Demande_et_recommandation_8B12"/>
      <sheetName val="Autorisation_RP_9A12"/>
      <sheetName val="LFA_Authorization_9B12"/>
      <sheetName val="Liste_de_contrôle12"/>
      <sheetName val="GL_Dépenses_péalables_201312"/>
      <sheetName val="GL_AVR_-_DEC_201312"/>
      <sheetName val="ETATS_FINANCIERS_201312"/>
      <sheetName val="GL_JAN_-_JUN_201412"/>
      <sheetName val="GL_JUI_-_DEC_201412"/>
      <sheetName val="ETATS_FINANCIERS_201412"/>
      <sheetName val="ETATS_FINANCIERS_201512"/>
    </sheetNames>
    <sheetDataSet>
      <sheetData sheetId="0" refreshError="1"/>
      <sheetData sheetId="1">
        <row r="2">
          <cell r="A2" t="str">
            <v>please select…</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A2" t="str">
            <v>please select…</v>
          </cell>
        </row>
        <row r="3">
          <cell r="A3" t="str">
            <v>Prevention:  Behavioral Change Communication - Mass media</v>
          </cell>
        </row>
        <row r="4">
          <cell r="A4" t="str">
            <v>Prevention:  Behavioral Change Communication - community outreach</v>
          </cell>
        </row>
        <row r="5">
          <cell r="A5" t="str">
            <v>Prevention: Insecticide-treated nets (ITNs)</v>
          </cell>
        </row>
        <row r="6">
          <cell r="A6" t="str">
            <v>Prevention: Malaria prevention during pregnancy</v>
          </cell>
        </row>
        <row r="7">
          <cell r="A7" t="str">
            <v>Prevention: Vector control (other than ITNs)</v>
          </cell>
        </row>
        <row r="8">
          <cell r="A8" t="str">
            <v>Prevention: other - specify</v>
          </cell>
        </row>
        <row r="9">
          <cell r="A9" t="str">
            <v>Treatment: Prompt, effective anti-malarial treatment</v>
          </cell>
        </row>
        <row r="10">
          <cell r="A10" t="str">
            <v>Treatment: Home based management of malaria</v>
          </cell>
        </row>
        <row r="11">
          <cell r="A11" t="str">
            <v>Treatment: Diagnosis</v>
          </cell>
        </row>
        <row r="12">
          <cell r="A12" t="str">
            <v>Treatment: other - specify</v>
          </cell>
        </row>
        <row r="13">
          <cell r="A13" t="str">
            <v>Supportive environment: Monitoring drug resistance</v>
          </cell>
        </row>
        <row r="14">
          <cell r="A14" t="str">
            <v>Supportive environment: Monitoring insecticide resistance</v>
          </cell>
        </row>
        <row r="15">
          <cell r="A15" t="str">
            <v>Supportive environment: Coordination and partnership development (national, community, public-private)</v>
          </cell>
        </row>
        <row r="16">
          <cell r="A16" t="str">
            <v>Supportive environment: other - specify</v>
          </cell>
        </row>
        <row r="17">
          <cell r="A17" t="str">
            <v>Supportive environment: Program management and administration</v>
          </cell>
        </row>
        <row r="18">
          <cell r="A18" t="str">
            <v>HSS: Service delivery</v>
          </cell>
        </row>
        <row r="19">
          <cell r="A19" t="str">
            <v>HSS: Human resources</v>
          </cell>
        </row>
        <row r="20">
          <cell r="A20" t="str">
            <v>HSS: Community Systems Strengthening</v>
          </cell>
        </row>
        <row r="21">
          <cell r="A21" t="str">
            <v>HSS: Information system &amp; Operational research</v>
          </cell>
        </row>
        <row r="22">
          <cell r="A22" t="str">
            <v>HSS: Infrastructure</v>
          </cell>
        </row>
        <row r="23">
          <cell r="A23" t="str">
            <v>HSS: Procurement and Supply management</v>
          </cell>
        </row>
        <row r="24">
          <cell r="A24" t="str">
            <v>HSS: other - specify</v>
          </cell>
        </row>
      </sheetData>
      <sheetData sheetId="34">
        <row r="21">
          <cell r="A21" t="str">
            <v>Please Select…</v>
          </cell>
        </row>
        <row r="22">
          <cell r="A22" t="str">
            <v>Prevention</v>
          </cell>
        </row>
        <row r="23">
          <cell r="A23" t="str">
            <v>Treatment</v>
          </cell>
        </row>
        <row r="24">
          <cell r="A24" t="str">
            <v>Supportive Environment</v>
          </cell>
        </row>
        <row r="25">
          <cell r="A25" t="str">
            <v>Health System Strengthening (HSS)</v>
          </cell>
        </row>
        <row r="58">
          <cell r="A58" t="str">
            <v>Please Select…</v>
          </cell>
        </row>
        <row r="59">
          <cell r="A59" t="str">
            <v>FBO</v>
          </cell>
        </row>
        <row r="60">
          <cell r="A60" t="str">
            <v>NGO/CBO/Academic</v>
          </cell>
        </row>
        <row r="61">
          <cell r="A61" t="str">
            <v>Private Sector</v>
          </cell>
        </row>
        <row r="62">
          <cell r="A62" t="str">
            <v>Ministry Health (MoH)</v>
          </cell>
        </row>
        <row r="63">
          <cell r="A63" t="str">
            <v>Other Government</v>
          </cell>
        </row>
        <row r="64">
          <cell r="A64" t="str">
            <v>UNDP</v>
          </cell>
        </row>
        <row r="65">
          <cell r="A65" t="str">
            <v>Other Multilateral Organization</v>
          </cell>
        </row>
      </sheetData>
      <sheetData sheetId="35" refreshError="1"/>
      <sheetData sheetId="36">
        <row r="2">
          <cell r="A2" t="str">
            <v>please select…</v>
          </cell>
        </row>
      </sheetData>
      <sheetData sheetId="37">
        <row r="13">
          <cell r="C13" t="str">
            <v>Tuberculose multirésistante</v>
          </cell>
        </row>
      </sheetData>
      <sheetData sheetId="38">
        <row r="13">
          <cell r="C13" t="str">
            <v>Tuberculose multirésistante</v>
          </cell>
        </row>
      </sheetData>
      <sheetData sheetId="39" refreshError="1"/>
      <sheetData sheetId="40">
        <row r="13">
          <cell r="C13" t="str">
            <v>Tuberculose multirésistante</v>
          </cell>
        </row>
      </sheetData>
      <sheetData sheetId="41">
        <row r="13">
          <cell r="C13" t="str">
            <v>Tuberculose multirésistante</v>
          </cell>
        </row>
      </sheetData>
      <sheetData sheetId="42" refreshError="1"/>
      <sheetData sheetId="43"/>
      <sheetData sheetId="44">
        <row r="2">
          <cell r="A2" t="str">
            <v>please select…</v>
          </cell>
        </row>
      </sheetData>
      <sheetData sheetId="45">
        <row r="2">
          <cell r="A2" t="str">
            <v>please select…</v>
          </cell>
        </row>
      </sheetData>
      <sheetData sheetId="46">
        <row r="13">
          <cell r="C13" t="str">
            <v>Tuberculose multirésistante</v>
          </cell>
        </row>
      </sheetData>
      <sheetData sheetId="47"/>
      <sheetData sheetId="48"/>
      <sheetData sheetId="49"/>
      <sheetData sheetId="50"/>
      <sheetData sheetId="51"/>
      <sheetData sheetId="52">
        <row r="2">
          <cell r="A2" t="str">
            <v>please select…</v>
          </cell>
        </row>
      </sheetData>
      <sheetData sheetId="53">
        <row r="2">
          <cell r="A2" t="str">
            <v>please select…</v>
          </cell>
        </row>
      </sheetData>
      <sheetData sheetId="54">
        <row r="2">
          <cell r="A2" t="str">
            <v>please select…</v>
          </cell>
        </row>
      </sheetData>
      <sheetData sheetId="55">
        <row r="2">
          <cell r="A2" t="str">
            <v>please select…</v>
          </cell>
        </row>
      </sheetData>
      <sheetData sheetId="56">
        <row r="2">
          <cell r="A2" t="str">
            <v>please select…</v>
          </cell>
        </row>
      </sheetData>
      <sheetData sheetId="57" refreshError="1"/>
      <sheetData sheetId="58" refreshError="1"/>
      <sheetData sheetId="59" refreshError="1"/>
      <sheetData sheetId="60" refreshError="1"/>
      <sheetData sheetId="61"/>
      <sheetData sheetId="62"/>
      <sheetData sheetId="63">
        <row r="2">
          <cell r="A2" t="str">
            <v>please select…</v>
          </cell>
        </row>
      </sheetData>
      <sheetData sheetId="64">
        <row r="2">
          <cell r="A2" t="str">
            <v>please select…</v>
          </cell>
        </row>
      </sheetData>
      <sheetData sheetId="65"/>
      <sheetData sheetId="66">
        <row r="2">
          <cell r="A2" t="str">
            <v>please select…</v>
          </cell>
        </row>
      </sheetData>
      <sheetData sheetId="67">
        <row r="2">
          <cell r="A2" t="str">
            <v>please select…</v>
          </cell>
        </row>
      </sheetData>
      <sheetData sheetId="68">
        <row r="2">
          <cell r="A2" t="str">
            <v>please select…</v>
          </cell>
        </row>
      </sheetData>
      <sheetData sheetId="69">
        <row r="2">
          <cell r="A2" t="str">
            <v>please select…</v>
          </cell>
        </row>
      </sheetData>
      <sheetData sheetId="70">
        <row r="2">
          <cell r="A2" t="str">
            <v>please select…</v>
          </cell>
        </row>
      </sheetData>
      <sheetData sheetId="71">
        <row r="13">
          <cell r="C13" t="str">
            <v>Tuberculose multirésistante</v>
          </cell>
        </row>
      </sheetData>
      <sheetData sheetId="72"/>
      <sheetData sheetId="73"/>
      <sheetData sheetId="74"/>
      <sheetData sheetId="75"/>
      <sheetData sheetId="76">
        <row r="2">
          <cell r="A2" t="str">
            <v>please select…</v>
          </cell>
        </row>
      </sheetData>
      <sheetData sheetId="77">
        <row r="2">
          <cell r="A2" t="str">
            <v>please select…</v>
          </cell>
        </row>
      </sheetData>
      <sheetData sheetId="78">
        <row r="2">
          <cell r="A2" t="str">
            <v>please select…</v>
          </cell>
        </row>
      </sheetData>
      <sheetData sheetId="79">
        <row r="2">
          <cell r="A2" t="str">
            <v>please select…</v>
          </cell>
        </row>
      </sheetData>
      <sheetData sheetId="80">
        <row r="13">
          <cell r="C13" t="str">
            <v>Tuberculose multirésistante</v>
          </cell>
        </row>
      </sheetData>
      <sheetData sheetId="81"/>
      <sheetData sheetId="82"/>
      <sheetData sheetId="83"/>
      <sheetData sheetId="84"/>
      <sheetData sheetId="85">
        <row r="2">
          <cell r="A2" t="str">
            <v>please select…</v>
          </cell>
        </row>
      </sheetData>
      <sheetData sheetId="86">
        <row r="2">
          <cell r="A2" t="str">
            <v>please select…</v>
          </cell>
        </row>
      </sheetData>
      <sheetData sheetId="87">
        <row r="2">
          <cell r="A2" t="str">
            <v>please select…</v>
          </cell>
        </row>
      </sheetData>
      <sheetData sheetId="88">
        <row r="2">
          <cell r="A2" t="str">
            <v>please select…</v>
          </cell>
        </row>
      </sheetData>
      <sheetData sheetId="89">
        <row r="2">
          <cell r="A2" t="str">
            <v>please select…</v>
          </cell>
        </row>
      </sheetData>
      <sheetData sheetId="90"/>
      <sheetData sheetId="91">
        <row r="2">
          <cell r="A2" t="str">
            <v>please select…</v>
          </cell>
        </row>
      </sheetData>
      <sheetData sheetId="92">
        <row r="2">
          <cell r="A2" t="str">
            <v>please select…</v>
          </cell>
        </row>
      </sheetData>
      <sheetData sheetId="93">
        <row r="2">
          <cell r="A2" t="str">
            <v>please select…</v>
          </cell>
        </row>
      </sheetData>
      <sheetData sheetId="94">
        <row r="13">
          <cell r="C13" t="str">
            <v>Tuberculose multirésistante</v>
          </cell>
        </row>
      </sheetData>
      <sheetData sheetId="95"/>
      <sheetData sheetId="96">
        <row r="2">
          <cell r="A2" t="str">
            <v>please select…</v>
          </cell>
        </row>
      </sheetData>
      <sheetData sheetId="97"/>
      <sheetData sheetId="98"/>
      <sheetData sheetId="99"/>
      <sheetData sheetId="100"/>
      <sheetData sheetId="101"/>
      <sheetData sheetId="102">
        <row r="2">
          <cell r="A2" t="str">
            <v>please select…</v>
          </cell>
        </row>
      </sheetData>
      <sheetData sheetId="103"/>
      <sheetData sheetId="104"/>
      <sheetData sheetId="105"/>
      <sheetData sheetId="106"/>
      <sheetData sheetId="107"/>
      <sheetData sheetId="108"/>
      <sheetData sheetId="109"/>
      <sheetData sheetId="110"/>
      <sheetData sheetId="111">
        <row r="2">
          <cell r="A2" t="str">
            <v>please select…</v>
          </cell>
        </row>
      </sheetData>
      <sheetData sheetId="112">
        <row r="2">
          <cell r="A2" t="str">
            <v>please select…</v>
          </cell>
        </row>
      </sheetData>
      <sheetData sheetId="113"/>
      <sheetData sheetId="114"/>
      <sheetData sheetId="115">
        <row r="2">
          <cell r="A2" t="str">
            <v>please select…</v>
          </cell>
        </row>
      </sheetData>
      <sheetData sheetId="116">
        <row r="2">
          <cell r="A2" t="str">
            <v>please select…</v>
          </cell>
        </row>
      </sheetData>
      <sheetData sheetId="117">
        <row r="2">
          <cell r="A2" t="str">
            <v>please select…</v>
          </cell>
        </row>
      </sheetData>
      <sheetData sheetId="118"/>
      <sheetData sheetId="119"/>
      <sheetData sheetId="120"/>
      <sheetData sheetId="121">
        <row r="2">
          <cell r="A2" t="str">
            <v>please select…</v>
          </cell>
        </row>
      </sheetData>
      <sheetData sheetId="122">
        <row r="2">
          <cell r="A2" t="str">
            <v>please select…</v>
          </cell>
        </row>
      </sheetData>
      <sheetData sheetId="123"/>
      <sheetData sheetId="124"/>
      <sheetData sheetId="125">
        <row r="2">
          <cell r="A2" t="str">
            <v>please select…</v>
          </cell>
        </row>
      </sheetData>
      <sheetData sheetId="126">
        <row r="2">
          <cell r="A2" t="str">
            <v>please select…</v>
          </cell>
        </row>
      </sheetData>
      <sheetData sheetId="127">
        <row r="13">
          <cell r="C13" t="str">
            <v>Tuberculose multirésistante</v>
          </cell>
        </row>
      </sheetData>
      <sheetData sheetId="128"/>
      <sheetData sheetId="129"/>
      <sheetData sheetId="130"/>
      <sheetData sheetId="131"/>
      <sheetData sheetId="132"/>
      <sheetData sheetId="133"/>
      <sheetData sheetId="134"/>
      <sheetData sheetId="135"/>
      <sheetData sheetId="136"/>
      <sheetData sheetId="137"/>
      <sheetData sheetId="138"/>
      <sheetData sheetId="139"/>
      <sheetData sheetId="140">
        <row r="2">
          <cell r="A2" t="str">
            <v>please select…</v>
          </cell>
        </row>
      </sheetData>
      <sheetData sheetId="141">
        <row r="2">
          <cell r="A2" t="str">
            <v>please select…</v>
          </cell>
        </row>
      </sheetData>
      <sheetData sheetId="142">
        <row r="2">
          <cell r="A2" t="str">
            <v>please select…</v>
          </cell>
        </row>
      </sheetData>
      <sheetData sheetId="143">
        <row r="2">
          <cell r="A2" t="str">
            <v>please select…</v>
          </cell>
        </row>
      </sheetData>
      <sheetData sheetId="144">
        <row r="2">
          <cell r="A2" t="str">
            <v>please select…</v>
          </cell>
        </row>
      </sheetData>
      <sheetData sheetId="145">
        <row r="2">
          <cell r="A2" t="str">
            <v>please select…</v>
          </cell>
        </row>
      </sheetData>
      <sheetData sheetId="146">
        <row r="2">
          <cell r="A2" t="str">
            <v>please select…</v>
          </cell>
        </row>
      </sheetData>
      <sheetData sheetId="147">
        <row r="2">
          <cell r="A2" t="str">
            <v>please select…</v>
          </cell>
        </row>
      </sheetData>
      <sheetData sheetId="148"/>
      <sheetData sheetId="149">
        <row r="2">
          <cell r="A2" t="str">
            <v>please select…</v>
          </cell>
        </row>
      </sheetData>
      <sheetData sheetId="150">
        <row r="2">
          <cell r="A2" t="str">
            <v>please select…</v>
          </cell>
        </row>
      </sheetData>
      <sheetData sheetId="151"/>
      <sheetData sheetId="152">
        <row r="2">
          <cell r="A2" t="str">
            <v>Light House</v>
          </cell>
        </row>
      </sheetData>
      <sheetData sheetId="153"/>
      <sheetData sheetId="154"/>
      <sheetData sheetId="155"/>
      <sheetData sheetId="156"/>
      <sheetData sheetId="157">
        <row r="2">
          <cell r="A2" t="str">
            <v>Light House</v>
          </cell>
        </row>
      </sheetData>
      <sheetData sheetId="158"/>
      <sheetData sheetId="159"/>
      <sheetData sheetId="160"/>
      <sheetData sheetId="161"/>
      <sheetData sheetId="162"/>
      <sheetData sheetId="163">
        <row r="2">
          <cell r="A2" t="str">
            <v>please select…</v>
          </cell>
        </row>
      </sheetData>
      <sheetData sheetId="164"/>
      <sheetData sheetId="165"/>
      <sheetData sheetId="166">
        <row r="2">
          <cell r="A2" t="str">
            <v>please select…</v>
          </cell>
        </row>
      </sheetData>
      <sheetData sheetId="167">
        <row r="2">
          <cell r="A2" t="str">
            <v>please select…</v>
          </cell>
        </row>
      </sheetData>
      <sheetData sheetId="168">
        <row r="13">
          <cell r="C13" t="str">
            <v>Tuberculose multirésistante</v>
          </cell>
        </row>
      </sheetData>
      <sheetData sheetId="169"/>
      <sheetData sheetId="170"/>
      <sheetData sheetId="171"/>
      <sheetData sheetId="172"/>
      <sheetData sheetId="173"/>
      <sheetData sheetId="174">
        <row r="2">
          <cell r="A2" t="str">
            <v>please select…</v>
          </cell>
        </row>
      </sheetData>
      <sheetData sheetId="175"/>
      <sheetData sheetId="176"/>
      <sheetData sheetId="177"/>
      <sheetData sheetId="178"/>
      <sheetData sheetId="179"/>
      <sheetData sheetId="180">
        <row r="2">
          <cell r="A2" t="str">
            <v>please select…</v>
          </cell>
        </row>
      </sheetData>
      <sheetData sheetId="181">
        <row r="2">
          <cell r="A2" t="str">
            <v>please select…</v>
          </cell>
        </row>
      </sheetData>
      <sheetData sheetId="182"/>
      <sheetData sheetId="183"/>
      <sheetData sheetId="184"/>
      <sheetData sheetId="185"/>
      <sheetData sheetId="186"/>
      <sheetData sheetId="187"/>
      <sheetData sheetId="188"/>
      <sheetData sheetId="189">
        <row r="2">
          <cell r="A2" t="str">
            <v>please select…</v>
          </cell>
        </row>
      </sheetData>
      <sheetData sheetId="190">
        <row r="2">
          <cell r="A2" t="str">
            <v>please select…</v>
          </cell>
        </row>
      </sheetData>
      <sheetData sheetId="191"/>
      <sheetData sheetId="192"/>
      <sheetData sheetId="193"/>
      <sheetData sheetId="194"/>
      <sheetData sheetId="195"/>
      <sheetData sheetId="196"/>
      <sheetData sheetId="197"/>
      <sheetData sheetId="198"/>
      <sheetData sheetId="199"/>
      <sheetData sheetId="200">
        <row r="2">
          <cell r="A2" t="str">
            <v>please select…</v>
          </cell>
        </row>
      </sheetData>
      <sheetData sheetId="201">
        <row r="2">
          <cell r="A2" t="str">
            <v>please select…</v>
          </cell>
        </row>
      </sheetData>
      <sheetData sheetId="202">
        <row r="2">
          <cell r="A2" t="str">
            <v>please select…</v>
          </cell>
        </row>
      </sheetData>
      <sheetData sheetId="203">
        <row r="2">
          <cell r="A2" t="str">
            <v>please select…</v>
          </cell>
        </row>
      </sheetData>
      <sheetData sheetId="204">
        <row r="13">
          <cell r="C13" t="str">
            <v>Tuberculose multirésistante</v>
          </cell>
        </row>
      </sheetData>
      <sheetData sheetId="205"/>
      <sheetData sheetId="206"/>
      <sheetData sheetId="207">
        <row r="2">
          <cell r="A2" t="str">
            <v>please select…</v>
          </cell>
        </row>
      </sheetData>
      <sheetData sheetId="208">
        <row r="2">
          <cell r="A2" t="str">
            <v>please select…</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ow r="2">
          <cell r="A2" t="str">
            <v>please select…</v>
          </cell>
        </row>
      </sheetData>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ow r="2">
          <cell r="A2" t="str">
            <v>please select…</v>
          </cell>
        </row>
      </sheetData>
      <sheetData sheetId="239">
        <row r="2">
          <cell r="A2" t="str">
            <v>please select…</v>
          </cell>
        </row>
      </sheetData>
      <sheetData sheetId="240">
        <row r="2">
          <cell r="A2" t="str">
            <v>please select…</v>
          </cell>
        </row>
      </sheetData>
      <sheetData sheetId="241">
        <row r="2">
          <cell r="A2" t="str">
            <v>please select…</v>
          </cell>
        </row>
      </sheetData>
      <sheetData sheetId="242">
        <row r="2">
          <cell r="A2" t="str">
            <v>please select…</v>
          </cell>
        </row>
      </sheetData>
      <sheetData sheetId="243">
        <row r="2">
          <cell r="A2" t="str">
            <v>please select…</v>
          </cell>
        </row>
      </sheetData>
      <sheetData sheetId="244">
        <row r="2">
          <cell r="A2" t="str">
            <v>please select…</v>
          </cell>
        </row>
      </sheetData>
      <sheetData sheetId="245">
        <row r="2">
          <cell r="A2" t="str">
            <v>please select…</v>
          </cell>
        </row>
      </sheetData>
      <sheetData sheetId="246">
        <row r="2">
          <cell r="A2" t="str">
            <v>please select…</v>
          </cell>
        </row>
      </sheetData>
      <sheetData sheetId="247">
        <row r="13">
          <cell r="C13" t="str">
            <v>Tuberculose multirésistante</v>
          </cell>
        </row>
      </sheetData>
      <sheetData sheetId="248"/>
      <sheetData sheetId="249"/>
      <sheetData sheetId="250"/>
      <sheetData sheetId="251">
        <row r="2">
          <cell r="A2" t="str">
            <v>please select…</v>
          </cell>
        </row>
      </sheetData>
      <sheetData sheetId="252">
        <row r="2">
          <cell r="A2" t="str">
            <v>please select…</v>
          </cell>
        </row>
      </sheetData>
      <sheetData sheetId="253">
        <row r="2">
          <cell r="A2" t="str">
            <v>please select…</v>
          </cell>
        </row>
      </sheetData>
      <sheetData sheetId="254">
        <row r="2">
          <cell r="A2" t="str">
            <v>please select…</v>
          </cell>
        </row>
      </sheetData>
      <sheetData sheetId="255">
        <row r="2">
          <cell r="A2" t="str">
            <v>please select…</v>
          </cell>
        </row>
      </sheetData>
      <sheetData sheetId="256">
        <row r="2">
          <cell r="A2" t="str">
            <v>please select…</v>
          </cell>
        </row>
      </sheetData>
      <sheetData sheetId="257">
        <row r="2">
          <cell r="A2" t="str">
            <v>please select…</v>
          </cell>
        </row>
      </sheetData>
      <sheetData sheetId="258">
        <row r="2">
          <cell r="A2" t="str">
            <v>please select…</v>
          </cell>
        </row>
      </sheetData>
      <sheetData sheetId="259"/>
      <sheetData sheetId="260"/>
      <sheetData sheetId="261"/>
      <sheetData sheetId="262"/>
      <sheetData sheetId="263">
        <row r="2">
          <cell r="A2" t="str">
            <v>please select…</v>
          </cell>
        </row>
      </sheetData>
      <sheetData sheetId="264">
        <row r="2">
          <cell r="A2" t="str">
            <v>please select…</v>
          </cell>
        </row>
      </sheetData>
      <sheetData sheetId="265">
        <row r="13">
          <cell r="C13" t="str">
            <v>Tuberculose multirésistante</v>
          </cell>
        </row>
      </sheetData>
      <sheetData sheetId="266"/>
      <sheetData sheetId="267"/>
      <sheetData sheetId="268"/>
      <sheetData sheetId="269"/>
      <sheetData sheetId="270"/>
      <sheetData sheetId="271">
        <row r="2">
          <cell r="A2" t="str">
            <v>please select…</v>
          </cell>
        </row>
      </sheetData>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ow r="2">
          <cell r="A2" t="str">
            <v>please select…</v>
          </cell>
        </row>
      </sheetData>
      <sheetData sheetId="293">
        <row r="2">
          <cell r="A2" t="str">
            <v>please select…</v>
          </cell>
        </row>
      </sheetData>
      <sheetData sheetId="294">
        <row r="2">
          <cell r="A2" t="str">
            <v>please select…</v>
          </cell>
        </row>
      </sheetData>
      <sheetData sheetId="295">
        <row r="2">
          <cell r="A2" t="str">
            <v>please select…</v>
          </cell>
        </row>
      </sheetData>
      <sheetData sheetId="296">
        <row r="2">
          <cell r="A2" t="str">
            <v>please select…</v>
          </cell>
        </row>
      </sheetData>
      <sheetData sheetId="297">
        <row r="2">
          <cell r="A2" t="str">
            <v>please select…</v>
          </cell>
        </row>
      </sheetData>
      <sheetData sheetId="298">
        <row r="2">
          <cell r="A2" t="str">
            <v>please select…</v>
          </cell>
        </row>
      </sheetData>
      <sheetData sheetId="299"/>
      <sheetData sheetId="300"/>
      <sheetData sheetId="301"/>
      <sheetData sheetId="302"/>
      <sheetData sheetId="303"/>
      <sheetData sheetId="304"/>
      <sheetData sheetId="305"/>
      <sheetData sheetId="306"/>
      <sheetData sheetId="307"/>
      <sheetData sheetId="308"/>
      <sheetData sheetId="309"/>
      <sheetData sheetId="310">
        <row r="2">
          <cell r="A2" t="str">
            <v>please select…</v>
          </cell>
        </row>
      </sheetData>
      <sheetData sheetId="311">
        <row r="2">
          <cell r="A2" t="str">
            <v>please select…</v>
          </cell>
        </row>
      </sheetData>
      <sheetData sheetId="312">
        <row r="13">
          <cell r="C13" t="str">
            <v>Tuberculose multirésistante</v>
          </cell>
        </row>
      </sheetData>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ow r="2">
          <cell r="A2" t="str">
            <v>Light House</v>
          </cell>
        </row>
      </sheetData>
      <sheetData sheetId="327"/>
      <sheetData sheetId="328"/>
      <sheetData sheetId="329">
        <row r="2">
          <cell r="A2" t="str">
            <v>Light House</v>
          </cell>
        </row>
      </sheetData>
      <sheetData sheetId="330"/>
      <sheetData sheetId="331"/>
      <sheetData sheetId="332">
        <row r="2">
          <cell r="A2" t="str">
            <v>please select…</v>
          </cell>
        </row>
      </sheetData>
      <sheetData sheetId="333">
        <row r="2">
          <cell r="A2" t="str">
            <v>please select…</v>
          </cell>
        </row>
      </sheetData>
      <sheetData sheetId="334">
        <row r="13">
          <cell r="C13" t="str">
            <v>Tuberculose multirésistante</v>
          </cell>
        </row>
      </sheetData>
      <sheetData sheetId="335">
        <row r="2">
          <cell r="A2" t="str">
            <v>please select…</v>
          </cell>
        </row>
      </sheetData>
      <sheetData sheetId="336">
        <row r="2">
          <cell r="A2" t="str">
            <v>please select…</v>
          </cell>
        </row>
      </sheetData>
      <sheetData sheetId="337">
        <row r="13">
          <cell r="C13" t="str">
            <v>Tuberculose multirésistante</v>
          </cell>
        </row>
      </sheetData>
      <sheetData sheetId="338"/>
      <sheetData sheetId="339"/>
      <sheetData sheetId="340">
        <row r="2">
          <cell r="A2" t="str">
            <v>please select…</v>
          </cell>
        </row>
      </sheetData>
      <sheetData sheetId="341"/>
      <sheetData sheetId="342"/>
      <sheetData sheetId="343">
        <row r="2">
          <cell r="A2" t="str">
            <v>please select…</v>
          </cell>
        </row>
      </sheetData>
      <sheetData sheetId="344" refreshError="1"/>
      <sheetData sheetId="345" refreshError="1"/>
      <sheetData sheetId="346" refreshError="1"/>
      <sheetData sheetId="347" refreshError="1"/>
      <sheetData sheetId="348"/>
      <sheetData sheetId="349"/>
      <sheetData sheetId="350"/>
      <sheetData sheetId="351"/>
      <sheetData sheetId="352">
        <row r="2">
          <cell r="A2" t="str">
            <v>please select…</v>
          </cell>
        </row>
      </sheetData>
      <sheetData sheetId="353"/>
      <sheetData sheetId="354"/>
      <sheetData sheetId="355" refreshError="1"/>
      <sheetData sheetId="356" refreshError="1"/>
      <sheetData sheetId="357"/>
      <sheetData sheetId="358" refreshError="1"/>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row r="2">
          <cell r="A2" t="str">
            <v>please select…</v>
          </cell>
        </row>
      </sheetData>
      <sheetData sheetId="379">
        <row r="13">
          <cell r="C13" t="str">
            <v>Tuberculose multirésistante</v>
          </cell>
        </row>
      </sheetData>
      <sheetData sheetId="380"/>
      <sheetData sheetId="381"/>
      <sheetData sheetId="382"/>
      <sheetData sheetId="383"/>
      <sheetData sheetId="384"/>
      <sheetData sheetId="385"/>
      <sheetData sheetId="386">
        <row r="2">
          <cell r="A2" t="str">
            <v>please select…</v>
          </cell>
        </row>
      </sheetData>
      <sheetData sheetId="387">
        <row r="13">
          <cell r="C13" t="str">
            <v>Tuberculose multirésistante</v>
          </cell>
        </row>
      </sheetData>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ow r="2">
          <cell r="A2" t="str">
            <v>please select…</v>
          </cell>
        </row>
      </sheetData>
      <sheetData sheetId="416">
        <row r="13">
          <cell r="C13" t="str">
            <v>Tuberculose multirésistante</v>
          </cell>
        </row>
      </sheetData>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ow r="2">
          <cell r="A2" t="str">
            <v>please select…</v>
          </cell>
        </row>
      </sheetData>
      <sheetData sheetId="437">
        <row r="13">
          <cell r="C13" t="str">
            <v>Tuberculose multirésistante</v>
          </cell>
        </row>
      </sheetData>
      <sheetData sheetId="438"/>
      <sheetData sheetId="439"/>
      <sheetData sheetId="440"/>
      <sheetData sheetId="441"/>
      <sheetData sheetId="442"/>
      <sheetData sheetId="443"/>
      <sheetData sheetId="444">
        <row r="2">
          <cell r="A2" t="str">
            <v>please select…</v>
          </cell>
        </row>
      </sheetData>
      <sheetData sheetId="445">
        <row r="13">
          <cell r="C13" t="str">
            <v>Tuberculose multirésistante</v>
          </cell>
        </row>
      </sheetData>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row r="2">
          <cell r="A2" t="str">
            <v>please select…</v>
          </cell>
        </row>
      </sheetData>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row r="2">
          <cell r="A2" t="str">
            <v>please select…</v>
          </cell>
        </row>
      </sheetData>
      <sheetData sheetId="503"/>
      <sheetData sheetId="504">
        <row r="2">
          <cell r="A2" t="str">
            <v>please select…</v>
          </cell>
        </row>
      </sheetData>
      <sheetData sheetId="505">
        <row r="2">
          <cell r="A2" t="str">
            <v>please select…</v>
          </cell>
        </row>
      </sheetData>
      <sheetData sheetId="506"/>
      <sheetData sheetId="507"/>
      <sheetData sheetId="508"/>
      <sheetData sheetId="509"/>
      <sheetData sheetId="510">
        <row r="2">
          <cell r="A2" t="str">
            <v>please select…</v>
          </cell>
        </row>
      </sheetData>
      <sheetData sheetId="511">
        <row r="2">
          <cell r="A2" t="str">
            <v>please select…</v>
          </cell>
        </row>
      </sheetData>
      <sheetData sheetId="512">
        <row r="2">
          <cell r="A2" t="str">
            <v>please select…</v>
          </cell>
        </row>
      </sheetData>
      <sheetData sheetId="513">
        <row r="2">
          <cell r="A2" t="str">
            <v>please select…</v>
          </cell>
        </row>
      </sheetData>
      <sheetData sheetId="514">
        <row r="2">
          <cell r="A2" t="str">
            <v>please select…</v>
          </cell>
        </row>
      </sheetData>
      <sheetData sheetId="515">
        <row r="2">
          <cell r="A2" t="str">
            <v>please select…</v>
          </cell>
        </row>
      </sheetData>
      <sheetData sheetId="516">
        <row r="2">
          <cell r="A2" t="str">
            <v>please select…</v>
          </cell>
        </row>
      </sheetData>
      <sheetData sheetId="517">
        <row r="2">
          <cell r="A2" t="str">
            <v>please select…</v>
          </cell>
        </row>
      </sheetData>
      <sheetData sheetId="518">
        <row r="2">
          <cell r="A2" t="str">
            <v>please select…</v>
          </cell>
        </row>
      </sheetData>
      <sheetData sheetId="519">
        <row r="2">
          <cell r="A2" t="str">
            <v>please select…</v>
          </cell>
        </row>
      </sheetData>
      <sheetData sheetId="520">
        <row r="13">
          <cell r="C13" t="str">
            <v>Tuberculose multirésistante</v>
          </cell>
        </row>
      </sheetData>
      <sheetData sheetId="521"/>
      <sheetData sheetId="522"/>
      <sheetData sheetId="523"/>
      <sheetData sheetId="524"/>
      <sheetData sheetId="525"/>
      <sheetData sheetId="526"/>
      <sheetData sheetId="527"/>
      <sheetData sheetId="528">
        <row r="2">
          <cell r="A2" t="str">
            <v>please select…</v>
          </cell>
        </row>
      </sheetData>
      <sheetData sheetId="529">
        <row r="2">
          <cell r="A2" t="str">
            <v>please select…</v>
          </cell>
        </row>
      </sheetData>
      <sheetData sheetId="530">
        <row r="13">
          <cell r="C13" t="str">
            <v>Tuberculose multirésistante</v>
          </cell>
        </row>
      </sheetData>
      <sheetData sheetId="531"/>
      <sheetData sheetId="532"/>
      <sheetData sheetId="533"/>
      <sheetData sheetId="534"/>
      <sheetData sheetId="535"/>
      <sheetData sheetId="536">
        <row r="2">
          <cell r="A2" t="str">
            <v>please select…</v>
          </cell>
        </row>
      </sheetData>
      <sheetData sheetId="537">
        <row r="2">
          <cell r="A2" t="str">
            <v>please select…</v>
          </cell>
        </row>
      </sheetData>
      <sheetData sheetId="538">
        <row r="13">
          <cell r="C13" t="str">
            <v>Tuberculose multirésistante</v>
          </cell>
        </row>
      </sheetData>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row r="2">
          <cell r="A2" t="str">
            <v>please select…</v>
          </cell>
        </row>
      </sheetData>
      <sheetData sheetId="558">
        <row r="2">
          <cell r="A2" t="str">
            <v>please select…</v>
          </cell>
        </row>
      </sheetData>
      <sheetData sheetId="559">
        <row r="13">
          <cell r="C13" t="str">
            <v>Tuberculose multirésistante</v>
          </cell>
        </row>
      </sheetData>
      <sheetData sheetId="560"/>
      <sheetData sheetId="561"/>
      <sheetData sheetId="562"/>
      <sheetData sheetId="563"/>
      <sheetData sheetId="564"/>
      <sheetData sheetId="565"/>
      <sheetData sheetId="566"/>
      <sheetData sheetId="567"/>
      <sheetData sheetId="568"/>
      <sheetData sheetId="569"/>
      <sheetData sheetId="570">
        <row r="2">
          <cell r="A2" t="str">
            <v>please select…</v>
          </cell>
        </row>
      </sheetData>
      <sheetData sheetId="571">
        <row r="2">
          <cell r="A2" t="str">
            <v>please select…</v>
          </cell>
        </row>
      </sheetData>
      <sheetData sheetId="572">
        <row r="13">
          <cell r="C13" t="str">
            <v>Tuberculose multirésistante</v>
          </cell>
        </row>
      </sheetData>
      <sheetData sheetId="573"/>
      <sheetData sheetId="574"/>
      <sheetData sheetId="575"/>
      <sheetData sheetId="576"/>
      <sheetData sheetId="577"/>
      <sheetData sheetId="578">
        <row r="2">
          <cell r="A2" t="str">
            <v>please select…</v>
          </cell>
        </row>
      </sheetData>
      <sheetData sheetId="579">
        <row r="2">
          <cell r="A2" t="str">
            <v>please select…</v>
          </cell>
        </row>
      </sheetData>
      <sheetData sheetId="580">
        <row r="13">
          <cell r="C13" t="str">
            <v>Tuberculose multirésistante</v>
          </cell>
        </row>
      </sheetData>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row r="2">
          <cell r="A2" t="str">
            <v>please select…</v>
          </cell>
        </row>
      </sheetData>
      <sheetData sheetId="600">
        <row r="2">
          <cell r="A2" t="str">
            <v>please select…</v>
          </cell>
        </row>
      </sheetData>
      <sheetData sheetId="601">
        <row r="13">
          <cell r="C13" t="str">
            <v>Tuberculose multirésistante</v>
          </cell>
        </row>
      </sheetData>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row r="2">
          <cell r="A2" t="str">
            <v>please select…</v>
          </cell>
        </row>
      </sheetData>
      <sheetData sheetId="621">
        <row r="2">
          <cell r="A2" t="str">
            <v>please select…</v>
          </cell>
        </row>
      </sheetData>
      <sheetData sheetId="622">
        <row r="13">
          <cell r="C13" t="str">
            <v>Tuberculose multirésistante</v>
          </cell>
        </row>
      </sheetData>
      <sheetData sheetId="623"/>
      <sheetData sheetId="624"/>
      <sheetData sheetId="625"/>
      <sheetData sheetId="626"/>
      <sheetData sheetId="627"/>
      <sheetData sheetId="628"/>
      <sheetData sheetId="629"/>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row r="2">
          <cell r="A2" t="str">
            <v>please select…</v>
          </cell>
        </row>
      </sheetData>
      <sheetData sheetId="668"/>
      <sheetData sheetId="669"/>
      <sheetData sheetId="670"/>
      <sheetData sheetId="671"/>
      <sheetData sheetId="672"/>
      <sheetData sheetId="673"/>
      <sheetData sheetId="674"/>
      <sheetData sheetId="675"/>
      <sheetData sheetId="676"/>
      <sheetData sheetId="677"/>
      <sheetData sheetId="678"/>
      <sheetData sheetId="679"/>
      <sheetData sheetId="680">
        <row r="2">
          <cell r="A2" t="str">
            <v>please select…</v>
          </cell>
        </row>
      </sheetData>
      <sheetData sheetId="681">
        <row r="2">
          <cell r="A2" t="str">
            <v>please select…</v>
          </cell>
        </row>
      </sheetData>
      <sheetData sheetId="682">
        <row r="13">
          <cell r="C13" t="str">
            <v>Tuberculose multirésistante</v>
          </cell>
        </row>
      </sheetData>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row r="2">
          <cell r="A2" t="str">
            <v>please select…</v>
          </cell>
        </row>
      </sheetData>
      <sheetData sheetId="718">
        <row r="13">
          <cell r="C13" t="str">
            <v>Tuberculose multirésistante</v>
          </cell>
        </row>
      </sheetData>
      <sheetData sheetId="719"/>
      <sheetData sheetId="720"/>
      <sheetData sheetId="721"/>
      <sheetData sheetId="722"/>
      <sheetData sheetId="723"/>
      <sheetData sheetId="724"/>
      <sheetData sheetId="725"/>
      <sheetData sheetId="726"/>
      <sheetData sheetId="727"/>
      <sheetData sheetId="728"/>
      <sheetData sheetId="729"/>
      <sheetData sheetId="730">
        <row r="2">
          <cell r="A2" t="str">
            <v>please select…</v>
          </cell>
        </row>
      </sheetData>
      <sheetData sheetId="731">
        <row r="2">
          <cell r="A2" t="str">
            <v>please select…</v>
          </cell>
        </row>
      </sheetData>
      <sheetData sheetId="732">
        <row r="13">
          <cell r="C13" t="str">
            <v>Tuberculose multirésistante</v>
          </cell>
        </row>
      </sheetData>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row r="2">
          <cell r="A2" t="str">
            <v>please select…</v>
          </cell>
        </row>
      </sheetData>
      <sheetData sheetId="768"/>
      <sheetData sheetId="769"/>
      <sheetData sheetId="770"/>
      <sheetData sheetId="771"/>
      <sheetData sheetId="772"/>
      <sheetData sheetId="773"/>
      <sheetData sheetId="774"/>
      <sheetData sheetId="775"/>
      <sheetData sheetId="776"/>
      <sheetData sheetId="777"/>
      <sheetData sheetId="778"/>
      <sheetData sheetId="779"/>
      <sheetData sheetId="780">
        <row r="2">
          <cell r="A2" t="str">
            <v>please select…</v>
          </cell>
        </row>
      </sheetData>
      <sheetData sheetId="781">
        <row r="2">
          <cell r="A2" t="str">
            <v>please select…</v>
          </cell>
        </row>
      </sheetData>
      <sheetData sheetId="782">
        <row r="13">
          <cell r="C13" t="str">
            <v>Tuberculose multirésistante</v>
          </cell>
        </row>
      </sheetData>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row r="2">
          <cell r="A2" t="str">
            <v>please select…</v>
          </cell>
        </row>
      </sheetData>
      <sheetData sheetId="818"/>
      <sheetData sheetId="819"/>
      <sheetData sheetId="820"/>
      <sheetData sheetId="821"/>
      <sheetData sheetId="822"/>
      <sheetData sheetId="823"/>
      <sheetData sheetId="824"/>
      <sheetData sheetId="825"/>
      <sheetData sheetId="826"/>
      <sheetData sheetId="827"/>
      <sheetData sheetId="828"/>
      <sheetData sheetId="829"/>
      <sheetData sheetId="830">
        <row r="2">
          <cell r="A2" t="str">
            <v>please select…</v>
          </cell>
        </row>
      </sheetData>
      <sheetData sheetId="831">
        <row r="2">
          <cell r="A2" t="str">
            <v>please select…</v>
          </cell>
        </row>
      </sheetData>
      <sheetData sheetId="832">
        <row r="13">
          <cell r="C13" t="str">
            <v>Tuberculose multirésistante</v>
          </cell>
        </row>
      </sheetData>
      <sheetData sheetId="833"/>
      <sheetData sheetId="834"/>
      <sheetData sheetId="835"/>
      <sheetData sheetId="836"/>
      <sheetData sheetId="837"/>
      <sheetData sheetId="838"/>
      <sheetData sheetId="8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GF"/>
      <sheetName val="Definitions"/>
      <sheetName val="CoverageDisaggregationData"/>
      <sheetName val="Data"/>
      <sheetName val="Indicateurs Couverture_1B"/>
      <sheetName val="EFR Data"/>
      <sheetName val="Indicateurs Impact Effet_1A"/>
      <sheetName val="ImpactOutcomeDisaggData"/>
      <sheetName val="Intervention By Modules"/>
      <sheetName val="DROP DOW MENU"/>
      <sheetName val="NEW-PANEL"/>
      <sheetName val="DataSrcInCmp"/>
      <sheetName val="Translations"/>
      <sheetName val="Budget_summary_GF"/>
      <sheetName val="Budget_summary_GF3"/>
      <sheetName val="Budget_summary_GF1"/>
      <sheetName val="Budget_summary_GF2"/>
      <sheetName val="Input"/>
      <sheetName val="Fuel Aug 13"/>
      <sheetName val="Indicateurs_Couverture_1B"/>
      <sheetName val="EFR_Data"/>
      <sheetName val="Indicateurs_Impact_Effet_1A"/>
      <sheetName val="Intervention_By_Modules"/>
      <sheetName val="DROP_DOW_MENU"/>
      <sheetName val="Budget_summary_GF4"/>
      <sheetName val="05-Chart of Account"/>
      <sheetName val="Budget_summary_GF6"/>
      <sheetName val="Indicateurs_Couverture_1B2"/>
      <sheetName val="EFR_Data2"/>
      <sheetName val="Indicateurs_Impact_Effet_1A2"/>
      <sheetName val="Intervention_By_Modules2"/>
      <sheetName val="DROP_DOW_MENU2"/>
      <sheetName val="Budget_summary_GF5"/>
      <sheetName val="Indicateurs_Couverture_1B1"/>
      <sheetName val="EFR_Data1"/>
      <sheetName val="Indicateurs_Impact_Effet_1A1"/>
      <sheetName val="Intervention_By_Modules1"/>
      <sheetName val="DROP_DOW_MENU1"/>
      <sheetName val="DROP_DOW_MENU3"/>
      <sheetName val="Indicateurs_Couverture_1B3"/>
      <sheetName val="EFR_Data3"/>
      <sheetName val="Indicateurs_Impact_Effet_1A3"/>
      <sheetName val="Intervention_By_Modules3"/>
      <sheetName val="Fuel_Aug_13"/>
      <sheetName val="DROP_DOW_MENU4"/>
      <sheetName val="Indicateurs_Couverture_1B4"/>
      <sheetName val="EFR_Data4"/>
      <sheetName val="Indicateurs_Impact_Effet_1A4"/>
      <sheetName val="Intervention_By_Modules4"/>
      <sheetName val="Fuel_Aug_131"/>
      <sheetName val="DROP_DOW_MENU5"/>
      <sheetName val="Indicateurs_Couverture_1B5"/>
      <sheetName val="EFR_Data5"/>
      <sheetName val="Indicateurs_Impact_Effet_1A5"/>
      <sheetName val="Intervention_By_Modules5"/>
      <sheetName val="Fuel_Aug_132"/>
      <sheetName val="Menu List"/>
      <sheetName val="MAT"/>
      <sheetName val="Menu_List"/>
      <sheetName val="Definitions-lists-EFR"/>
      <sheetName val="Coverage Indicators"/>
      <sheetName val="LFA_ImpactOutcome Indicators_1A"/>
      <sheetName val="Coverage_Indicators"/>
      <sheetName val="LFA_ImpactOutcome_Indicators_1A"/>
      <sheetName val="Salair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sheetData sheetId="59" refreshError="1"/>
      <sheetData sheetId="60" refreshError="1"/>
      <sheetData sheetId="61" refreshError="1"/>
      <sheetData sheetId="62"/>
      <sheetData sheetId="63"/>
      <sheetData sheetId="6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 log"/>
      <sheetName val="CatFiscalCycle"/>
      <sheetName val="CatTerritory"/>
      <sheetName val="CatRecipient"/>
      <sheetName val="IndDisaggrGrpInImpact"/>
      <sheetName val="IndDisaggrGrpInOutcome"/>
      <sheetName val="IndDisaggrGrpInCov"/>
      <sheetName val="CovAggrDataTypeInCov"/>
      <sheetName val="ModInCmp"/>
      <sheetName val="ImpactInCmp"/>
      <sheetName val="OutcomeInCmp"/>
      <sheetName val="DataSrcInCmp"/>
      <sheetName val="CatCmp"/>
      <sheetName val="CatModules"/>
      <sheetName val="CatInt"/>
      <sheetName val="CatImpact"/>
      <sheetName val="CatOutcome"/>
      <sheetName val="CatCoverage"/>
      <sheetName val="CatDataSrc"/>
      <sheetName val="CatIndDisaggrGrp"/>
      <sheetName val="CatIndDisaggrGrpValues"/>
      <sheetName val="CatCovAggrDataType"/>
      <sheetName val="CatCovGeoArea"/>
      <sheetName val="CatWPTM-Score"/>
      <sheetName val="CoverageDisaggregationData"/>
      <sheetName val="Data"/>
      <sheetName val="Indicateurs Couverture_1B"/>
      <sheetName val="Intervention By Modules"/>
      <sheetName val="EFR Data"/>
      <sheetName val="Indicateurs Impact Effet_1A"/>
      <sheetName val="ImpactOutcomeDisaggData"/>
      <sheetName val="Coverage Indicators"/>
      <sheetName val="LFA_ImpactOutcome Indicators_1A"/>
      <sheetName val="Definitions-lists-EFR"/>
      <sheetName val="Memo Malaria"/>
      <sheetName val="PR_Programmatic Progress_1A"/>
      <sheetName val="PR_Total PR Cash Outflow_3A"/>
      <sheetName val="Definitions"/>
      <sheetName val="Chg_log"/>
      <sheetName val="Indicateurs_Couverture_1B"/>
      <sheetName val="Intervention_By_Modules"/>
      <sheetName val="EFR_Data"/>
      <sheetName val="Indicateurs_Impact_Effet_1A"/>
      <sheetName val="Coverage_Indicators"/>
      <sheetName val="LFA_ImpactOutcome_Indicators_1A"/>
      <sheetName val="Memo_Malaria"/>
      <sheetName val="PR_Programmatic_Progress_1A"/>
      <sheetName val="PR_Total_PR_Cash_Outflow_3A"/>
      <sheetName val="05-Chart of Account"/>
    </sheetNames>
    <sheetDataSet>
      <sheetData sheetId="0">
        <row r="1">
          <cell r="D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D1">
            <v>0</v>
          </cell>
        </row>
      </sheetData>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PR_Grant Management_2"/>
      <sheetName val="PR_Total PR Cash Outflow_3A"/>
      <sheetName val="EFR Malaria Financial Data_3B"/>
      <sheetName val="EFR TB Financial Data_3B"/>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_Programmatic Progress_1A"/>
      <sheetName val="LFA_Programmatic Progress_1B"/>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Sheet1"/>
      <sheetName val="LFA_Overall Performance_6"/>
      <sheetName val="LFA_DisbursementRecommendation7"/>
      <sheetName val="LFA_Bank Details_7C"/>
      <sheetName val="LFA_Annex-SR Financials"/>
      <sheetName val="Annex for additional info"/>
      <sheetName val="Memo HIV"/>
      <sheetName val="Memo TB"/>
      <sheetName val="Memo Malaria"/>
      <sheetName val="Definitions-lists-EFR"/>
      <sheetName val="Sheet2"/>
      <sheetName val="PR_Programmatic Progress_1A"/>
      <sheetName val="PR_Programmatic Progress_1B"/>
      <sheetName val="Chg log"/>
      <sheetName val="Cover_Sheet"/>
      <sheetName val="PR_Grant_Management_2"/>
      <sheetName val="PR_Total_PR_Cash_Outflow_3A"/>
      <sheetName val="EFR_Malaria_Financial_Data_3B"/>
      <sheetName val="EFR_TB_Financial_Data_3B"/>
      <sheetName val="EFR_HIV_AIDS_Financial_Data_3B"/>
      <sheetName val="PR_Procurement_Info_4"/>
      <sheetName val="PR_Cash_Reconciliation_5A"/>
      <sheetName val="PR_Disbursement_Request_5B"/>
      <sheetName val="PR_Overall_Performance_6"/>
      <sheetName val="PR_Cash_Request_7A&amp;B"/>
      <sheetName val="PR_Bank_Details_7C"/>
      <sheetName val="LFA_Programmatic_Progress_1A"/>
      <sheetName val="LFA_Programmatic_Progress_1B"/>
      <sheetName val="LFA_Grant_Management_2"/>
      <sheetName val="LFA_Total_PR_Cash_Outflow_3A"/>
      <sheetName val="LFA_EFR_Review_3B"/>
      <sheetName val="LFA_Procurement_Info_4"/>
      <sheetName val="LFA_Cash_Reconciliation_5A"/>
      <sheetName val="LFA_Disbursement_Recommend_5B"/>
      <sheetName val="LFA_Overall_Performance_6"/>
      <sheetName val="LFA_Bank_Details_7C"/>
      <sheetName val="LFA_Annex-SR_Financials"/>
      <sheetName val="Annex_for_additional_info"/>
      <sheetName val="Memo_HIV"/>
      <sheetName val="Memo_TB"/>
      <sheetName val="Memo_Malaria"/>
      <sheetName val="PR_Programmatic_Progress_1A"/>
      <sheetName val="PR_Programmatic_Progress_1B"/>
      <sheetName val="Links"/>
      <sheetName val="SDAs_impact_datasources"/>
      <sheetName val="NFM Detailed Budget_LFA_GF"/>
      <sheetName val="Q4 Advance"/>
      <sheetName val="Variance Analysis Q8"/>
      <sheetName val="Variance Analysis Q1 - Q2"/>
      <sheetName val="NFM Summary Budget_LFA_GF"/>
      <sheetName val="Definitions"/>
      <sheetName val="FORMULAGRAPHS"/>
    </sheetNames>
    <sheetDataSet>
      <sheetData sheetId="0"/>
      <sheetData sheetId="1">
        <row r="12">
          <cell r="D12" t="str">
            <v>Select</v>
          </cell>
        </row>
      </sheetData>
      <sheetData sheetId="2"/>
      <sheetData sheetId="3"/>
      <sheetData sheetId="4"/>
      <sheetData sheetId="5"/>
      <sheetData sheetId="6">
        <row r="10">
          <cell r="F10" t="str">
            <v>Select</v>
          </cell>
        </row>
      </sheetData>
      <sheetData sheetId="7"/>
      <sheetData sheetId="8"/>
      <sheetData sheetId="9"/>
      <sheetData sheetId="10">
        <row r="23">
          <cell r="D23">
            <v>0</v>
          </cell>
        </row>
      </sheetData>
      <sheetData sheetId="11"/>
      <sheetData sheetId="12"/>
      <sheetData sheetId="13"/>
      <sheetData sheetId="14">
        <row r="5">
          <cell r="C5">
            <v>0</v>
          </cell>
        </row>
      </sheetData>
      <sheetData sheetId="15"/>
      <sheetData sheetId="16"/>
      <sheetData sheetId="17">
        <row r="13">
          <cell r="H13">
            <v>0</v>
          </cell>
        </row>
      </sheetData>
      <sheetData sheetId="18"/>
      <sheetData sheetId="19"/>
      <sheetData sheetId="20"/>
      <sheetData sheetId="21"/>
      <sheetData sheetId="22">
        <row r="44">
          <cell r="K44">
            <v>0</v>
          </cell>
        </row>
      </sheetData>
      <sheetData sheetId="23"/>
      <sheetData sheetId="24">
        <row r="13">
          <cell r="H13" t="str">
            <v>Select</v>
          </cell>
        </row>
      </sheetData>
      <sheetData sheetId="25"/>
      <sheetData sheetId="26">
        <row r="2">
          <cell r="A2" t="str">
            <v>Please select…</v>
          </cell>
        </row>
      </sheetData>
      <sheetData sheetId="27">
        <row r="2">
          <cell r="A2" t="str">
            <v>Please select…</v>
          </cell>
        </row>
      </sheetData>
      <sheetData sheetId="28">
        <row r="2">
          <cell r="A2" t="str">
            <v>Please select…</v>
          </cell>
        </row>
      </sheetData>
      <sheetData sheetId="29">
        <row r="2">
          <cell r="A2" t="str">
            <v>Please select…</v>
          </cell>
        </row>
        <row r="3">
          <cell r="A3" t="str">
            <v>Prevention: Behavioral Change Communication - Mass media</v>
          </cell>
        </row>
        <row r="4">
          <cell r="A4" t="str">
            <v>Prevention: Behavioral Change Communication - community outreach</v>
          </cell>
        </row>
        <row r="5">
          <cell r="A5" t="str">
            <v>Prevention: Condom distribution</v>
          </cell>
        </row>
        <row r="6">
          <cell r="A6" t="str">
            <v xml:space="preserve">Prevention: Counseling and Testing </v>
          </cell>
        </row>
        <row r="7">
          <cell r="A7" t="str">
            <v>Prevention: PMTCT</v>
          </cell>
        </row>
        <row r="8">
          <cell r="A8" t="str">
            <v>Prevention: Post-exposure prophylaxis (PEP)</v>
          </cell>
        </row>
        <row r="9">
          <cell r="A9" t="str">
            <v>Prevention: STI diagnosis and treatment</v>
          </cell>
        </row>
        <row r="10">
          <cell r="A10" t="str">
            <v>Prevention: Blood safety and universal precaution</v>
          </cell>
        </row>
        <row r="11">
          <cell r="A11" t="str">
            <v>Treatment: Antiretroviral treatment (ARV) and monitoring</v>
          </cell>
        </row>
        <row r="12">
          <cell r="A12" t="str">
            <v>Treatment: Prophylaxis and treatment for opportunistic infections</v>
          </cell>
        </row>
        <row r="13">
          <cell r="A13" t="str">
            <v>Care and support: Care and support for the chronically ill</v>
          </cell>
        </row>
        <row r="14">
          <cell r="A14" t="str">
            <v>Care and support: Support for orphans and vulnerable children</v>
          </cell>
        </row>
        <row r="15">
          <cell r="A15" t="str">
            <v xml:space="preserve">TB/HIV collaborative activities: HIV care and support for HIV-positive TB patients </v>
          </cell>
        </row>
        <row r="16">
          <cell r="A16" t="str">
            <v>Supportive environment: Policy development including workplace policy</v>
          </cell>
        </row>
        <row r="17">
          <cell r="A17" t="str">
            <v xml:space="preserve">Supportive environment: Strengthening of civil society and institutional capacity building </v>
          </cell>
        </row>
        <row r="18">
          <cell r="A18" t="str">
            <v>Supportive environment: Stigma reduction in all settings</v>
          </cell>
        </row>
        <row r="19">
          <cell r="A19" t="str">
            <v>Supportive environment: Program management and administration</v>
          </cell>
        </row>
        <row r="20">
          <cell r="A20" t="str">
            <v>HSS: Service delivery</v>
          </cell>
        </row>
        <row r="21">
          <cell r="A21" t="str">
            <v>HSS: Human resources</v>
          </cell>
        </row>
        <row r="22">
          <cell r="A22" t="str">
            <v>HSS: Community Systems Strengthening</v>
          </cell>
        </row>
        <row r="23">
          <cell r="A23" t="str">
            <v>HSS: Information system &amp; Operational research</v>
          </cell>
        </row>
        <row r="24">
          <cell r="A24" t="str">
            <v>HSS: Infrastructure</v>
          </cell>
        </row>
        <row r="25">
          <cell r="A25" t="str">
            <v>HSS: Procurement and Supply management</v>
          </cell>
        </row>
        <row r="26">
          <cell r="A26" t="str">
            <v>HSS: Other, specify</v>
          </cell>
        </row>
      </sheetData>
      <sheetData sheetId="30">
        <row r="2">
          <cell r="A2" t="str">
            <v>please select…</v>
          </cell>
        </row>
      </sheetData>
      <sheetData sheetId="31">
        <row r="2">
          <cell r="A2" t="str">
            <v>please select…</v>
          </cell>
        </row>
      </sheetData>
      <sheetData sheetId="32">
        <row r="1">
          <cell r="A1" t="str">
            <v>Please Select…</v>
          </cell>
        </row>
      </sheetData>
      <sheetData sheetId="33"/>
      <sheetData sheetId="34">
        <row r="6">
          <cell r="C6" t="str">
            <v>Select</v>
          </cell>
        </row>
      </sheetData>
      <sheetData sheetId="35">
        <row r="12">
          <cell r="D12" t="str">
            <v>Select</v>
          </cell>
        </row>
      </sheetData>
      <sheetData sheetId="36" refreshError="1"/>
      <sheetData sheetId="37">
        <row r="12">
          <cell r="D12" t="str">
            <v>Select</v>
          </cell>
        </row>
      </sheetData>
      <sheetData sheetId="38">
        <row r="12">
          <cell r="D12" t="str">
            <v>Select</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2">
          <cell r="A2" t="str">
            <v>Please select…</v>
          </cell>
        </row>
      </sheetData>
      <sheetData sheetId="61">
        <row r="2">
          <cell r="A2" t="str">
            <v>Please select…</v>
          </cell>
        </row>
      </sheetData>
      <sheetData sheetId="62"/>
      <sheetData sheetId="63">
        <row r="12">
          <cell r="D12" t="str">
            <v>Select</v>
          </cell>
        </row>
      </sheetData>
      <sheetData sheetId="64">
        <row r="12">
          <cell r="D12" t="str">
            <v>Select</v>
          </cell>
        </row>
      </sheetData>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LARIA_Financial Data"/>
      <sheetName val="Definitions"/>
      <sheetName val="Annex 1"/>
      <sheetName val="Annex 2"/>
      <sheetName val="Annex 3"/>
      <sheetName val="PR_Grant Management_2"/>
      <sheetName val="TB"/>
      <sheetName val="SDAs_impact_datasources"/>
      <sheetName val="LFA_Programmatic Progress_1B"/>
      <sheetName val="LFA_Programmatic Progress_1A"/>
      <sheetName val="LFA_Signature (image)"/>
      <sheetName val="MALARIA_Financial_Data3"/>
      <sheetName val="Annex_13"/>
      <sheetName val="Annex_23"/>
      <sheetName val="Annex_33"/>
      <sheetName val="MALARIA_Financial_Data1"/>
      <sheetName val="Annex_11"/>
      <sheetName val="Annex_21"/>
      <sheetName val="Annex_31"/>
      <sheetName val="MALARIA_Financial_Data"/>
      <sheetName val="Annex_1"/>
      <sheetName val="Annex_2"/>
      <sheetName val="Annex_3"/>
      <sheetName val="MALARIA_Financial_Data2"/>
      <sheetName val="Annex_12"/>
      <sheetName val="Annex_22"/>
      <sheetName val="Annex_32"/>
      <sheetName val="LFA_Programmatic Progress_1B0LD"/>
      <sheetName val="LFA_Programmatic Progress_1AOlD"/>
      <sheetName val="Memo HIV"/>
      <sheetName val="MALARIA_Financial_Data4"/>
      <sheetName val="Annex_14"/>
      <sheetName val="Annex_24"/>
      <sheetName val="Annex_34"/>
      <sheetName val="LFA_Programmatic_Progress_1B"/>
      <sheetName val="LFA_Programmatic_Progress_1A"/>
      <sheetName val="LFA_Signature_(image)"/>
      <sheetName val="Chg log"/>
      <sheetName val=""/>
      <sheetName val="TienLuong"/>
      <sheetName val="PR_Programmatic Progress_1B"/>
      <sheetName val="Definitions-lists-EFR"/>
      <sheetName val="Incoterm"/>
    </sheetNames>
    <sheetDataSet>
      <sheetData sheetId="0">
        <row r="28">
          <cell r="C28" t="str">
            <v>Please select…</v>
          </cell>
        </row>
      </sheetData>
      <sheetData sheetId="1">
        <row r="28">
          <cell r="C28" t="str">
            <v>Please select…</v>
          </cell>
        </row>
        <row r="29">
          <cell r="C29" t="str">
            <v>Prevention: Behavioral Change Communication - Mass Media</v>
          </cell>
        </row>
        <row r="30">
          <cell r="C30" t="str">
            <v>Prevention: Behavioral Change Communication - Community Outreach</v>
          </cell>
        </row>
        <row r="31">
          <cell r="C31" t="str">
            <v>Prevention: Insecticide-treated nets (ITNs)</v>
          </cell>
        </row>
        <row r="32">
          <cell r="C32" t="str">
            <v>Prevention: Malaria in pregnancy</v>
          </cell>
        </row>
        <row r="33">
          <cell r="C33" t="str">
            <v>Prevention: Vector control (other than ITNs)</v>
          </cell>
        </row>
        <row r="34">
          <cell r="C34" t="str">
            <v>Prevention: other - specify</v>
          </cell>
        </row>
        <row r="35">
          <cell r="C35" t="str">
            <v>Treatment: Prompt, effective antimalarial treatment</v>
          </cell>
        </row>
        <row r="36">
          <cell r="C36" t="str">
            <v>Treatment: Home-based management of malaria</v>
          </cell>
        </row>
        <row r="37">
          <cell r="C37" t="str">
            <v>Treatment: Diagnosis</v>
          </cell>
        </row>
        <row r="38">
          <cell r="C38" t="str">
            <v>Treatment: other - specify</v>
          </cell>
        </row>
        <row r="39">
          <cell r="C39" t="str">
            <v>Supportive Environment: Monitoring drug resistance</v>
          </cell>
        </row>
        <row r="40">
          <cell r="C40" t="str">
            <v>Supportive environment: Monitoring insecticide resistance</v>
          </cell>
        </row>
        <row r="41">
          <cell r="C41" t="str">
            <v>Supportive Environment: Coordination and partnership development (national, community, public-private)</v>
          </cell>
        </row>
        <row r="42">
          <cell r="C42" t="str">
            <v>Supportive environment: other - specify</v>
          </cell>
        </row>
        <row r="43">
          <cell r="C43" t="str">
            <v>Supportive environment: Program management and administration</v>
          </cell>
        </row>
        <row r="44">
          <cell r="C44" t="str">
            <v>HSS: Service delivery</v>
          </cell>
        </row>
        <row r="45">
          <cell r="C45" t="str">
            <v>HSS: Human resources</v>
          </cell>
        </row>
        <row r="46">
          <cell r="C46" t="str">
            <v>HSS: Community Systems Strengthening</v>
          </cell>
        </row>
        <row r="47">
          <cell r="C47" t="str">
            <v>HSS: Information system &amp; Operational research</v>
          </cell>
        </row>
        <row r="48">
          <cell r="C48" t="str">
            <v>HSS: Infrastructure</v>
          </cell>
        </row>
        <row r="49">
          <cell r="C49" t="str">
            <v>HSS: Procurement and Supply management</v>
          </cell>
        </row>
        <row r="50">
          <cell r="C50" t="str">
            <v>HSS: other - specify</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_Financial Data"/>
      <sheetName val="Definitions"/>
      <sheetName val="Annex 1"/>
      <sheetName val="Annex 2"/>
      <sheetName val="Annex 3"/>
      <sheetName val="GSU-form#018rev2014"/>
      <sheetName val="TB_Financial_Data3"/>
      <sheetName val="Annex_13"/>
      <sheetName val="Annex_23"/>
      <sheetName val="Annex_33"/>
      <sheetName val="TB_Financial_Data1"/>
      <sheetName val="Annex_11"/>
      <sheetName val="Annex_21"/>
      <sheetName val="Annex_31"/>
      <sheetName val="TB_Financial_Data"/>
      <sheetName val="Annex_1"/>
      <sheetName val="Annex_2"/>
      <sheetName val="Annex_3"/>
      <sheetName val="TB_Financial_Data2"/>
      <sheetName val="Annex_12"/>
      <sheetName val="Annex_22"/>
      <sheetName val="Annex_32"/>
      <sheetName val="TB_Financial_Data4"/>
      <sheetName val="Annex_14"/>
      <sheetName val="Annex_24"/>
      <sheetName val="Annex_34"/>
      <sheetName val="LFA_Programmatic Progress_1B"/>
      <sheetName val="Memo HIV"/>
      <sheetName val="Definitions-lists-EFR"/>
      <sheetName val="LFA_Programmatic Progress_1A"/>
      <sheetName val="PR_Grant Management_2"/>
      <sheetName val="HalamanDepan"/>
      <sheetName val="Data_PROGRAM"/>
      <sheetName val="Data_KADER"/>
      <sheetName val="Entri_LAPORAN"/>
      <sheetName val="Form_VERIFIKASI_DATA"/>
      <sheetName val="Entri_PASIEN BTA+"/>
      <sheetName val="Entri_HQDOTS"/>
      <sheetName val="Rekap_Kabupaten"/>
      <sheetName val="Rekap_CAPAIANKabupaten"/>
      <sheetName val="Rekap_KINERJAKADER"/>
      <sheetName val="Form_REWARDKADER"/>
      <sheetName val="CatInt"/>
      <sheetName val="ChiTietDZ"/>
      <sheetName val="VuaBT"/>
      <sheetName val="Pharma CIs"/>
      <sheetName val="Incoterm"/>
    </sheetNames>
    <sheetDataSet>
      <sheetData sheetId="0">
        <row r="39">
          <cell r="C39" t="str">
            <v>Please select…</v>
          </cell>
        </row>
      </sheetData>
      <sheetData sheetId="1">
        <row r="39">
          <cell r="C39" t="str">
            <v>Please select…</v>
          </cell>
        </row>
        <row r="40">
          <cell r="C40" t="str">
            <v>Improving diagnosis</v>
          </cell>
        </row>
        <row r="41">
          <cell r="C41" t="str">
            <v>Standardized treatment, patient support and patient charter</v>
          </cell>
        </row>
        <row r="42">
          <cell r="C42" t="str">
            <v>Procurement and Supply management</v>
          </cell>
        </row>
        <row r="43">
          <cell r="C43" t="str">
            <v>M&amp;E</v>
          </cell>
        </row>
        <row r="44">
          <cell r="C44" t="str">
            <v>TB/HIV</v>
          </cell>
        </row>
        <row r="45">
          <cell r="C45" t="str">
            <v>MDR-TB</v>
          </cell>
        </row>
        <row r="46">
          <cell r="C46" t="str">
            <v>High-risk groups</v>
          </cell>
        </row>
        <row r="47">
          <cell r="C47" t="str">
            <v>HSS (beyond TB)</v>
          </cell>
        </row>
        <row r="48">
          <cell r="C48" t="str">
            <v>PAL (Practical Approach to Lung Health)</v>
          </cell>
        </row>
        <row r="49">
          <cell r="C49" t="str">
            <v>PPM / ISTC (Public-Public, Public-Private Mix (PPM) approaches and International standards for TB care)</v>
          </cell>
        </row>
        <row r="50">
          <cell r="C50" t="str">
            <v>ACSM (Advocacy, communication and social mobilization)</v>
          </cell>
        </row>
        <row r="51">
          <cell r="C51" t="str">
            <v>Community TB care</v>
          </cell>
        </row>
        <row r="52">
          <cell r="C52" t="str">
            <v>Programme-based operational research</v>
          </cell>
        </row>
        <row r="53">
          <cell r="C53" t="str">
            <v>Other - specify</v>
          </cell>
        </row>
        <row r="54">
          <cell r="C54" t="str">
            <v>Supportive environment: Program management and administration</v>
          </cell>
        </row>
      </sheetData>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sheetData sheetId="32"/>
      <sheetData sheetId="33">
        <row r="39">
          <cell r="C39">
            <v>0</v>
          </cell>
        </row>
      </sheetData>
      <sheetData sheetId="34">
        <row r="39">
          <cell r="C39">
            <v>0</v>
          </cell>
        </row>
      </sheetData>
      <sheetData sheetId="35">
        <row r="39">
          <cell r="C39">
            <v>0</v>
          </cell>
        </row>
      </sheetData>
      <sheetData sheetId="36"/>
      <sheetData sheetId="37"/>
      <sheetData sheetId="38">
        <row r="39">
          <cell r="C39">
            <v>0</v>
          </cell>
        </row>
      </sheetData>
      <sheetData sheetId="39">
        <row r="39">
          <cell r="C39">
            <v>0</v>
          </cell>
        </row>
      </sheetData>
      <sheetData sheetId="40">
        <row r="39">
          <cell r="C39">
            <v>0</v>
          </cell>
        </row>
      </sheetData>
      <sheetData sheetId="41">
        <row r="39">
          <cell r="C39">
            <v>0</v>
          </cell>
        </row>
      </sheetData>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etailed Budget"/>
      <sheetName val="Data Sheet"/>
      <sheetName val="Admin Sheet"/>
      <sheetName val="Recipient sheet"/>
      <sheetName val="Currencies"/>
      <sheetName val="Translations"/>
      <sheetName val="Budget Summary"/>
      <sheetName val="Budget Summary En"/>
      <sheetName val="Summary by Intervention"/>
      <sheetName val="Summary by Cost Input"/>
      <sheetName val="AdditionalFundingRequestInfo"/>
      <sheetName val="Assumptions HR"/>
      <sheetName val="Assumptions TRC"/>
      <sheetName val="Assumptions Other"/>
      <sheetName val="Free sheet-enter what you need"/>
      <sheetName val="Free pivot table"/>
      <sheetName val="Financial Triggers - Budget"/>
      <sheetName val="apttusmetadata"/>
      <sheetName val="Detailed_Budget"/>
      <sheetName val="Data_Sheet"/>
      <sheetName val="Admin_Sheet"/>
      <sheetName val="Recipient_sheet"/>
      <sheetName val="Budget_Summary"/>
      <sheetName val="Budget_Summary_En"/>
      <sheetName val="Summary_by_Intervention"/>
      <sheetName val="Summary_by_Cost_Input"/>
      <sheetName val="Assumptions_HR"/>
      <sheetName val="Assumptions_TRC"/>
      <sheetName val="Assumptions_Other"/>
      <sheetName val="Free_sheet-enter_what_you_need"/>
      <sheetName val="Free_pivot_table"/>
      <sheetName val="Financial_Triggers_-_Budget"/>
      <sheetName val="Definitions"/>
      <sheetName val="FORMULAGRAPHS"/>
    </sheetNames>
    <sheetDataSet>
      <sheetData sheetId="0">
        <row r="2">
          <cell r="J2" t="str">
            <v>English</v>
          </cell>
        </row>
      </sheetData>
      <sheetData sheetId="1">
        <row r="5">
          <cell r="D5">
            <v>0</v>
          </cell>
        </row>
      </sheetData>
      <sheetData sheetId="2">
        <row r="237">
          <cell r="F237" t="str">
            <v>[Cost Grouping Number].[Cost Input Number] [Name]</v>
          </cell>
        </row>
      </sheetData>
      <sheetData sheetId="3" refreshError="1"/>
      <sheetData sheetId="4">
        <row r="2">
          <cell r="B2" t="str">
            <v>[Account (Name)]</v>
          </cell>
        </row>
      </sheetData>
      <sheetData sheetId="5">
        <row r="2">
          <cell r="B2" t="str">
            <v>Afghanistan</v>
          </cell>
        </row>
      </sheetData>
      <sheetData sheetId="6">
        <row r="1">
          <cell r="C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R3" t="str">
            <v>Yes</v>
          </cell>
        </row>
        <row r="4">
          <cell r="R4" t="str">
            <v>No</v>
          </cell>
        </row>
      </sheetData>
      <sheetData sheetId="18">
        <row r="1">
          <cell r="B1" t="str">
            <v xml:space="preserve">     </v>
          </cell>
        </row>
      </sheetData>
      <sheetData sheetId="19">
        <row r="5">
          <cell r="D5">
            <v>0</v>
          </cell>
        </row>
      </sheetData>
      <sheetData sheetId="20">
        <row r="237">
          <cell r="F237" t="str">
            <v>[Cost Grouping Number].[Cost Input Number] [Name]</v>
          </cell>
        </row>
      </sheetData>
      <sheetData sheetId="21">
        <row r="2">
          <cell r="B2" t="str">
            <v>[Account (Name)]</v>
          </cell>
        </row>
      </sheetData>
      <sheetData sheetId="22">
        <row r="2">
          <cell r="B2" t="str">
            <v>[Account (Name)]</v>
          </cell>
        </row>
      </sheetData>
      <sheetData sheetId="23"/>
      <sheetData sheetId="24"/>
      <sheetData sheetId="25"/>
      <sheetData sheetId="26"/>
      <sheetData sheetId="27"/>
      <sheetData sheetId="28"/>
      <sheetData sheetId="29"/>
      <sheetData sheetId="30"/>
      <sheetData sheetId="31">
        <row r="3">
          <cell r="R3" t="str">
            <v>Yes</v>
          </cell>
        </row>
      </sheetData>
      <sheetData sheetId="32">
        <row r="3">
          <cell r="R3" t="str">
            <v>Yes</v>
          </cell>
        </row>
      </sheetData>
      <sheetData sheetId="33" refreshError="1"/>
      <sheetData sheetId="34" refreshError="1"/>
    </sheetDataSet>
  </externalBook>
</externalLink>
</file>

<file path=xl/persons/person.xml><?xml version="1.0" encoding="utf-8"?>
<personList xmlns="http://schemas.microsoft.com/office/spreadsheetml/2018/threadedcomments" xmlns:x="http://schemas.openxmlformats.org/spreadsheetml/2006/main">
  <person displayName="Veronica Pedroni" id="{332BAFEE-F92E-42C8-974C-A8B7FFDE0CBD}" userId="S::Veronica.Pedroni@theglobalfund.org::8667779a-3214-4c9e-b856-28587519150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CA8C9EB-5BE8-4B5D-9677-9125FCF42A80}" name="Table4023440" displayName="Table4023440" ref="I78:I108" totalsRowShown="0" headerRowDxfId="1085" dataDxfId="1083" headerRowBorderDxfId="1084" tableBorderDxfId="1082" totalsRowBorderDxfId="1081">
  <autoFilter ref="I78:I108" xr:uid="{D53A4B2A-AEBF-432C-A21D-19FBECB4AA1A}"/>
  <tableColumns count="1">
    <tableColumn id="7" xr3:uid="{D4DE4AF3-6E4B-42C7-B8E1-2E6B5F567C83}" name="Budget Description" dataDxfId="1080" dataCellStyle="Normal 5">
      <calculatedColumnFormula>#REF!</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453D56A-7A6C-4EF1-BAB7-4883F4DC4F43}" name="Table443541" displayName="Table443541" ref="B59:G69" totalsRowShown="0" headerRowDxfId="1079" dataDxfId="1077" headerRowBorderDxfId="1078" tableBorderDxfId="1076">
  <autoFilter ref="B59:G69" xr:uid="{88D0DB38-5ADB-40BF-B30C-AD0B2BFD8A46}"/>
  <tableColumns count="6">
    <tableColumn id="1" xr3:uid="{46901A87-B391-4896-8C99-8E4F79116843}" name="No." dataDxfId="1075" dataCellStyle="Normal 5"/>
    <tableColumn id="2" xr3:uid="{415990AB-017B-4C96-A3DC-08A5E3B6E8FB}" name="Source of funds" dataDxfId="1074">
      <calculatedColumnFormula>#REF!</calculatedColumnFormula>
    </tableColumn>
    <tableColumn id="3" xr3:uid="{4FEACABE-36C6-4172-AABC-96ACC76C5760}" name="Area of Responsibility" dataDxfId="1073">
      <calculatedColumnFormula>#REF!</calculatedColumnFormula>
    </tableColumn>
    <tableColumn id="4" xr3:uid="{46ACF8DF-BA55-45DF-A0BC-337305616AD0}" name="Cost Grouping" dataDxfId="1072">
      <calculatedColumnFormula>#REF!</calculatedColumnFormula>
    </tableColumn>
    <tableColumn id="5" xr3:uid="{D51621C8-DEC5-4760-A42A-1E09ACD12E7B}" name="Description" dataDxfId="1071">
      <calculatedColumnFormula>#REF!</calculatedColumnFormula>
    </tableColumn>
    <tableColumn id="6" xr3:uid="{ED63CE17-C802-4197-9EF3-7B735090D0C3}" name="Budget" dataDxfId="1070">
      <calculatedColumnFormula>#REF!</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68BD03-3DFF-4244-99B3-F21EA14D3908}" name="Table5103644" displayName="Table5103644" ref="I59:I69" totalsRowShown="0" headerRowDxfId="1069" dataDxfId="1067" headerRowBorderDxfId="1068" tableBorderDxfId="1066" totalsRowBorderDxfId="1065" dataCellStyle="Normal 5">
  <autoFilter ref="I59:I69" xr:uid="{22A1D747-23BC-4F14-9BCA-A2A91509D58C}"/>
  <tableColumns count="1">
    <tableColumn id="1" xr3:uid="{95F81480-817B-4FA1-B721-9FABA324F5C1}" name="Budget Description" dataDxfId="1064" dataCellStyle="Normal 5">
      <calculatedColumnFormula>#REF!</calculatedColumnFormula>
    </tableColumn>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B331924-F7F7-4711-A269-0BF9DDE2640A}" name="Table2113751" displayName="Table2113751" ref="B116:G131" totalsRowShown="0" headerRowDxfId="1063" dataDxfId="1061" headerRowBorderDxfId="1062" tableBorderDxfId="1060" headerRowCellStyle="Normal 5">
  <autoFilter ref="B116:G131" xr:uid="{7016568E-E944-4FF0-B844-D17D73AC025C}"/>
  <tableColumns count="6">
    <tableColumn id="7" xr3:uid="{58EAF765-68F1-47F6-9BA8-F32E9BE1A490}" name="No." dataDxfId="1059"/>
    <tableColumn id="1" xr3:uid="{8E8317FA-959A-4E3D-AAD3-B422E38D2ED2}" name="Source of funds" dataDxfId="1058" dataCellStyle="Normal 5">
      <calculatedColumnFormula>#REF!</calculatedColumnFormula>
    </tableColumn>
    <tableColumn id="2" xr3:uid="{6FC60DE5-8CE0-4B92-9048-8BA94B4CB277}" name="Area of Responsibility" dataDxfId="1057" dataCellStyle="Normal 5">
      <calculatedColumnFormula>#REF!</calculatedColumnFormula>
    </tableColumn>
    <tableColumn id="3" xr3:uid="{43491E5E-CCD1-4486-A894-26A59CA7694F}" name="Cost Grouping" dataDxfId="1056" dataCellStyle="Normal 5">
      <calculatedColumnFormula>#REF!</calculatedColumnFormula>
    </tableColumn>
    <tableColumn id="4" xr3:uid="{ADCE5FFE-AD4D-44C5-8C00-18FA97697D70}" name="Description" dataDxfId="1055" dataCellStyle="Normal 5">
      <calculatedColumnFormula>#REF!</calculatedColumnFormula>
    </tableColumn>
    <tableColumn id="5" xr3:uid="{54E35B16-C01D-4DA8-BA66-6F13E9F6DC94}" name="Budget" dataDxfId="1054" dataCellStyle="Normal 5">
      <calculatedColumnFormula>#REF!</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40A87F1-3ECE-4635-AF93-18D63C02AB00}" name="Table7333953" displayName="Table7333953" ref="I116:I131" totalsRowShown="0" headerRowDxfId="1053" dataDxfId="1051" headerRowBorderDxfId="1052" tableBorderDxfId="1050" dataCellStyle="Normal 5">
  <autoFilter ref="I116:I131" xr:uid="{A40F515D-B23B-48B7-9938-A8F017DA5A2C}"/>
  <tableColumns count="1">
    <tableColumn id="1" xr3:uid="{2EDCEB93-DCEA-472B-B0B5-C07B5DE55362}" name="Budget Description" dataDxfId="1049" dataCellStyle="Normal 5">
      <calculatedColumnFormula>#REF!</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4777D-A6E8-4CEB-A4F1-1BC3B392C949}" name="Table1" displayName="Table1" ref="B78:G108" totalsRowShown="0" headerRowDxfId="1048" dataDxfId="1046" headerRowBorderDxfId="1047" tableBorderDxfId="1045">
  <autoFilter ref="B78:G108" xr:uid="{3747C08B-385A-41C5-8996-582766959CB1}"/>
  <tableColumns count="6">
    <tableColumn id="1" xr3:uid="{CD7902B0-685D-4FB3-A3C3-5277957BB56E}" name="No." dataDxfId="1044" dataCellStyle="Normal 5"/>
    <tableColumn id="2" xr3:uid="{D9215659-C52D-43AA-BFEA-519424D09F91}" name="Source of funds" dataDxfId="1043">
      <calculatedColumnFormula>#REF!</calculatedColumnFormula>
    </tableColumn>
    <tableColumn id="3" xr3:uid="{98F882F6-A4BD-4AB9-A160-C6E0C5DA3B9A}" name="Area of responsibility" dataDxfId="1042" dataCellStyle="Normal 5">
      <calculatedColumnFormula>#REF!</calculatedColumnFormula>
    </tableColumn>
    <tableColumn id="4" xr3:uid="{0A08BEB3-B9D8-431B-BE29-53BBCFE35C1E}" name="Cost Grouping" dataDxfId="1041" dataCellStyle="Normal 5">
      <calculatedColumnFormula>#REF!</calculatedColumnFormula>
    </tableColumn>
    <tableColumn id="5" xr3:uid="{88CAC8CE-4BEA-4303-8867-2EEAB5174D7B}" name="Description" dataDxfId="1040" dataCellStyle="Normal 5">
      <calculatedColumnFormula>#REF!</calculatedColumnFormula>
    </tableColumn>
    <tableColumn id="6" xr3:uid="{37FDE1F8-87CB-4F07-98AC-9822621FABB7}" name="Budget " dataDxfId="1039" dataCellStyle="Normal 5">
      <calculatedColumnFormula>#REF!</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C0837C-40DA-4E62-BEC4-F23F1FF9B037}" name="Table40234403" displayName="Table40234403" ref="I78:I108" totalsRowShown="0" headerRowDxfId="1038" dataDxfId="1036" headerRowBorderDxfId="1037" tableBorderDxfId="1035" totalsRowBorderDxfId="1034">
  <autoFilter ref="I78:I108" xr:uid="{D53A4B2A-AEBF-432C-A21D-19FBECB4AA1A}"/>
  <tableColumns count="1">
    <tableColumn id="7" xr3:uid="{16C26492-EAE6-45A2-9B99-5136F5E5964D}" name="Budget Description" dataDxfId="1033" dataCellStyle="Normal 5">
      <calculatedColumnFormula array="1">I79:I86</calculatedColumnFormula>
    </tableColumn>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9E2C72-C3DF-4813-A8D2-1BEE45025204}" name="Table4435414" displayName="Table4435414" ref="B59:G69" totalsRowShown="0" headerRowDxfId="1032" dataDxfId="1030" headerRowBorderDxfId="1031" tableBorderDxfId="1029">
  <autoFilter ref="B59:G69" xr:uid="{88D0DB38-5ADB-40BF-B30C-AD0B2BFD8A46}"/>
  <tableColumns count="6">
    <tableColumn id="1" xr3:uid="{FF4C7CF5-5005-497B-B4E6-39B739905ECD}" name="No." dataDxfId="1028" dataCellStyle="Normal 5"/>
    <tableColumn id="2" xr3:uid="{D0AA8F46-3995-409F-B10D-2AA0C7396DB1}" name="Source of funds" dataDxfId="1027">
      <calculatedColumnFormula>Table443541[[#This Row],[Source of funds]]</calculatedColumnFormula>
    </tableColumn>
    <tableColumn id="3" xr3:uid="{41957735-13A3-4846-A49D-1C0F291731E1}" name="Area of Responsibility" dataDxfId="1026">
      <calculatedColumnFormula>Table443541[[#This Row],[Area of Responsibility]]</calculatedColumnFormula>
    </tableColumn>
    <tableColumn id="4" xr3:uid="{1930D90B-F76B-4657-9525-CA329CDE10A7}" name="Cost Grouping" dataDxfId="1025">
      <calculatedColumnFormula>Table443541[[#This Row],[Cost Grouping]]</calculatedColumnFormula>
    </tableColumn>
    <tableColumn id="5" xr3:uid="{4CF853CF-DC55-4ED4-B0FF-510C6DB2BE68}" name="Description" dataDxfId="1024">
      <calculatedColumnFormula>Table443541[[#This Row],[Description]]</calculatedColumnFormula>
    </tableColumn>
    <tableColumn id="6" xr3:uid="{100AAC64-8F57-4C5E-909F-7651940AF3BF}" name="Budget" dataDxfId="1023">
      <calculatedColumnFormula>IF(Table4435414[[#This Row],[Source of funds]]="CCM Funding Agreement",Table443541[[#This Row],[Budget]],0)</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016822-3714-4BD6-912C-97A73C071B1F}" name="Table51036445" displayName="Table51036445" ref="I59:I69" totalsRowShown="0" headerRowDxfId="1022" dataDxfId="1020" headerRowBorderDxfId="1021" tableBorderDxfId="1019" totalsRowBorderDxfId="1018" dataCellStyle="Normal 5">
  <autoFilter ref="I59:I69" xr:uid="{22A1D747-23BC-4F14-9BCA-A2A91509D58C}"/>
  <tableColumns count="1">
    <tableColumn id="1" xr3:uid="{7ABC39C6-4F89-4E53-8E6B-D16EB8ED30C3}" name="Budget Description" dataDxfId="1017" dataCellStyle="Normal 5"/>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9D5FDB-9B0C-4FFC-8D25-AF4D1ED84E42}" name="Table21137516" displayName="Table21137516" ref="B116:G131" totalsRowShown="0" headerRowDxfId="1016" dataDxfId="1014" headerRowBorderDxfId="1015" tableBorderDxfId="1013" headerRowCellStyle="Normal 5">
  <autoFilter ref="B116:G131" xr:uid="{7016568E-E944-4FF0-B844-D17D73AC025C}"/>
  <tableColumns count="6">
    <tableColumn id="7" xr3:uid="{AAA514C7-00BB-48F4-8C3F-CD6E39783D45}" name="No." dataDxfId="1012"/>
    <tableColumn id="1" xr3:uid="{765B6C0D-9CB9-4F66-8EBF-81E2139F6641}" name="Source of funds" dataDxfId="1011" dataCellStyle="Normal 5">
      <calculatedColumnFormula>#REF!</calculatedColumnFormula>
    </tableColumn>
    <tableColumn id="2" xr3:uid="{77F9DA20-8206-4EAB-B1EA-9C83332CBAEA}" name="Area of Responsibility" dataDxfId="1010" dataCellStyle="Normal 5">
      <calculatedColumnFormula>#REF!</calculatedColumnFormula>
    </tableColumn>
    <tableColumn id="3" xr3:uid="{A51572D1-421B-432A-AB87-5DDD7A811045}" name="Cost Grouping" dataDxfId="1009" dataCellStyle="Normal 5">
      <calculatedColumnFormula>#REF!</calculatedColumnFormula>
    </tableColumn>
    <tableColumn id="4" xr3:uid="{CC9F8419-5010-4A76-87BE-95415E62E953}" name="Description" dataDxfId="1008" dataCellStyle="Normal 5">
      <calculatedColumnFormula>#REF!</calculatedColumnFormula>
    </tableColumn>
    <tableColumn id="5" xr3:uid="{87E3AE49-20CB-401E-B9AD-A93852BD5BF8}" name="Budget" dataDxfId="1007" dataCellStyle="Normal 5">
      <calculatedColumnFormula>#REF!</calculatedColumnFormula>
    </tableColumn>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2E9196-97B0-4D9A-96C0-41890EA18AD3}" name="Table73339538" displayName="Table73339538" ref="I116:I131" totalsRowShown="0" headerRowDxfId="1006" dataDxfId="1004" headerRowBorderDxfId="1005" tableBorderDxfId="1003" dataCellStyle="Normal 5">
  <autoFilter ref="I116:I131" xr:uid="{A40F515D-B23B-48B7-9938-A8F017DA5A2C}"/>
  <tableColumns count="1">
    <tableColumn id="1" xr3:uid="{ED23F40E-7B43-4286-BC43-B6BDD2B38CFC}" name="Budget Description" dataDxfId="1002" dataCellStyle="Normal 5"/>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96A732-F497-4F20-8710-F996A9B3F16B}" name="Table110" displayName="Table110" ref="B78:G108" totalsRowShown="0" headerRowDxfId="1001" dataDxfId="999" headerRowBorderDxfId="1000" tableBorderDxfId="998">
  <autoFilter ref="B78:G108" xr:uid="{3747C08B-385A-41C5-8996-582766959CB1}"/>
  <tableColumns count="6">
    <tableColumn id="1" xr3:uid="{374420B1-FAA1-4837-B017-DA7D783FCA86}" name="No." dataDxfId="997" dataCellStyle="Normal 5"/>
    <tableColumn id="2" xr3:uid="{E2A9F535-C52B-4482-B136-7A1BCBD01877}" name="Source of funds" dataDxfId="996">
      <calculatedColumnFormula>#REF!</calculatedColumnFormula>
    </tableColumn>
    <tableColumn id="3" xr3:uid="{B3B2A0CC-7679-4562-B9A8-40DD0046AE02}" name="Area of responsibility" dataDxfId="995" dataCellStyle="Normal 5">
      <calculatedColumnFormula>#REF!</calculatedColumnFormula>
    </tableColumn>
    <tableColumn id="4" xr3:uid="{5E3CD9CA-BE8B-45E6-B246-056355880471}" name="Cost Grouping" dataDxfId="994" dataCellStyle="Normal 5">
      <calculatedColumnFormula>#REF!</calculatedColumnFormula>
    </tableColumn>
    <tableColumn id="5" xr3:uid="{7265F563-6C00-431B-AD01-7CFBB6172DAE}" name="Description" dataDxfId="993" dataCellStyle="Normal 5">
      <calculatedColumnFormula>#REF!</calculatedColumnFormula>
    </tableColumn>
    <tableColumn id="6" xr3:uid="{A410A9DE-8B38-4D71-ADBF-157B3EF644F6}" name="Budget " dataDxfId="992" dataCellStyle="Normal 5">
      <calculatedColumnFormula>#REF!</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B3BEAD69-C7A6-470B-8620-72C9CF8E2412}" name="Table402344073" displayName="Table402344073" ref="I78:I108" totalsRowShown="0" headerRowDxfId="991" dataDxfId="989" headerRowBorderDxfId="990" tableBorderDxfId="988" totalsRowBorderDxfId="987">
  <autoFilter ref="I78:I108" xr:uid="{D53A4B2A-AEBF-432C-A21D-19FBECB4AA1A}"/>
  <tableColumns count="1">
    <tableColumn id="7" xr3:uid="{2DB0B1CD-1872-4FEB-A722-F45E2CBDD3A2}" name="Budget Description" dataDxfId="986" dataCellStyle="Normal 5">
      <calculatedColumnFormula>#REF!</calculatedColumnFormula>
    </tableColumn>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1F266B3-C408-43FC-9CF7-7B732301EDDB}" name="Table44354174" displayName="Table44354174" ref="B59:G69" totalsRowShown="0" headerRowDxfId="985" dataDxfId="983" headerRowBorderDxfId="984" tableBorderDxfId="982">
  <autoFilter ref="B59:G69" xr:uid="{88D0DB38-5ADB-40BF-B30C-AD0B2BFD8A46}"/>
  <tableColumns count="6">
    <tableColumn id="1" xr3:uid="{5222AEE2-6A28-4B9A-B07F-EAC62666F0AA}" name="No." dataDxfId="981" dataCellStyle="Normal 5"/>
    <tableColumn id="2" xr3:uid="{8A0C2158-2487-4030-86CA-5076C43B34C4}" name="Source of funds" dataDxfId="980">
      <calculatedColumnFormula>#REF!</calculatedColumnFormula>
    </tableColumn>
    <tableColumn id="3" xr3:uid="{C59F1574-C422-4041-9ACE-9B1CEBFEC2F7}" name="Area of Responsibility" dataDxfId="979">
      <calculatedColumnFormula>#REF!</calculatedColumnFormula>
    </tableColumn>
    <tableColumn id="4" xr3:uid="{A84A1320-A6CA-4207-BB4F-C695C0EAAA3A}" name="Cost Grouping" dataDxfId="978">
      <calculatedColumnFormula>#REF!</calculatedColumnFormula>
    </tableColumn>
    <tableColumn id="5" xr3:uid="{15ECD3D3-114E-4BF5-B968-B0B7D81C6E88}" name="Description" dataDxfId="977">
      <calculatedColumnFormula>#REF!</calculatedColumnFormula>
    </tableColumn>
    <tableColumn id="6" xr3:uid="{423A585F-DBF3-4982-B3FF-703F11900BA8}" name="Budget" dataDxfId="976">
      <calculatedColumnFormula>#REF!</calculatedColumnFormula>
    </tableColumn>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35366DBB-4B2B-40E6-BF89-6F623E9B41C2}" name="Table510364475" displayName="Table510364475" ref="I59:I69" totalsRowShown="0" headerRowDxfId="975" dataDxfId="973" headerRowBorderDxfId="974" tableBorderDxfId="972" totalsRowBorderDxfId="971" dataCellStyle="Normal 5">
  <autoFilter ref="I59:I69" xr:uid="{22A1D747-23BC-4F14-9BCA-A2A91509D58C}"/>
  <tableColumns count="1">
    <tableColumn id="1" xr3:uid="{7B310F71-88D7-445A-A652-299F83DC735A}" name="Budget Description" dataDxfId="970" dataCellStyle="Normal 5">
      <calculatedColumnFormula>#REF!</calculatedColumnFormula>
    </tableColumn>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3B2E0181-F81B-4FFA-80B5-D13884B62CC7}" name="Table211375176" displayName="Table211375176" ref="B116:G131" totalsRowShown="0" headerRowDxfId="969" dataDxfId="967" headerRowBorderDxfId="968" tableBorderDxfId="966" headerRowCellStyle="Normal 5">
  <autoFilter ref="B116:G131" xr:uid="{7016568E-E944-4FF0-B844-D17D73AC025C}"/>
  <tableColumns count="6">
    <tableColumn id="7" xr3:uid="{3747F9F0-765C-4F2E-8420-904F424C59C7}" name="No." dataDxfId="965"/>
    <tableColumn id="1" xr3:uid="{B7A7424F-1C5B-4961-AB94-9B9FB40EC66D}" name="Source of funds" dataDxfId="964" dataCellStyle="Normal 5">
      <calculatedColumnFormula>#REF!</calculatedColumnFormula>
    </tableColumn>
    <tableColumn id="2" xr3:uid="{AC349F14-F278-4C56-AFAC-4CEDA5A64D76}" name="Area of Responsibility" dataDxfId="963" dataCellStyle="Normal 5">
      <calculatedColumnFormula>#REF!</calculatedColumnFormula>
    </tableColumn>
    <tableColumn id="3" xr3:uid="{EF7F76DC-5756-44EE-9A2A-84BA90BA7D92}" name="Cost Grouping" dataDxfId="962" dataCellStyle="Normal 5">
      <calculatedColumnFormula>#REF!</calculatedColumnFormula>
    </tableColumn>
    <tableColumn id="4" xr3:uid="{A00E1B81-70A4-45FB-95F1-8C0FF7854E9E}" name="Description" dataDxfId="961" dataCellStyle="Normal 5">
      <calculatedColumnFormula>#REF!</calculatedColumnFormula>
    </tableColumn>
    <tableColumn id="5" xr3:uid="{EA54D837-49A2-40E9-9D4B-3EAAEA3E69A6}" name="Budget" dataDxfId="960" dataCellStyle="Normal 5">
      <calculatedColumnFormula>#REF!</calculatedColumnFormula>
    </tableColumn>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B3A30D8-7850-4D47-86F0-211611C5DFA8}" name="Table733395377" displayName="Table733395377" ref="I116:I131" totalsRowShown="0" headerRowDxfId="959" dataDxfId="957" headerRowBorderDxfId="958" tableBorderDxfId="956" dataCellStyle="Normal 5">
  <autoFilter ref="I116:I131" xr:uid="{A40F515D-B23B-48B7-9938-A8F017DA5A2C}"/>
  <tableColumns count="1">
    <tableColumn id="1" xr3:uid="{54503241-2B86-4D89-86C3-ACB74B8F46E9}" name="Budget Description" dataDxfId="955" dataCellStyle="Normal 5">
      <calculatedColumnFormula>#REF!</calculatedColumnFormula>
    </tableColumn>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516421F6-2636-4DDC-9183-E9CF686E729E}" name="Table178" displayName="Table178" ref="B78:G108" totalsRowShown="0" headerRowDxfId="954" dataDxfId="952" headerRowBorderDxfId="953" tableBorderDxfId="951">
  <autoFilter ref="B78:G108" xr:uid="{3747C08B-385A-41C5-8996-582766959CB1}"/>
  <tableColumns count="6">
    <tableColumn id="1" xr3:uid="{59CB3F19-F867-4B82-9883-1BF6C130231A}" name="No." dataDxfId="950" dataCellStyle="Normal 5"/>
    <tableColumn id="2" xr3:uid="{82FA5913-2554-425D-BFD4-4E163170878F}" name="Source of funds" dataDxfId="949">
      <calculatedColumnFormula>#REF!</calculatedColumnFormula>
    </tableColumn>
    <tableColumn id="3" xr3:uid="{591CD899-A4AB-4772-886E-8A92490CE2D3}" name="Area of responsibility" dataDxfId="948" dataCellStyle="Normal 5">
      <calculatedColumnFormula>#REF!</calculatedColumnFormula>
    </tableColumn>
    <tableColumn id="4" xr3:uid="{3A22129F-6FE7-4C66-BCD0-C3943D1B3375}" name="Cost Grouping" dataDxfId="947" dataCellStyle="Normal 5">
      <calculatedColumnFormula>#REF!</calculatedColumnFormula>
    </tableColumn>
    <tableColumn id="5" xr3:uid="{F3240C9D-A60C-49D7-A725-5364A0F36869}" name="Description" dataDxfId="946" dataCellStyle="Normal 5">
      <calculatedColumnFormula>#REF!</calculatedColumnFormula>
    </tableColumn>
    <tableColumn id="6" xr3:uid="{92C2FE44-FB12-4E9B-B7FC-B128EA21D730}" name="Budget " dataDxfId="945" dataCellStyle="Normal 5">
      <calculatedColumnFormula>#REF!</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2719B5-1A88-4BF5-A4D8-7554B6FA0543}" name="Table4023440311" displayName="Table4023440311" ref="I78:I108" totalsRowShown="0" headerRowDxfId="944" dataDxfId="942" headerRowBorderDxfId="943" tableBorderDxfId="941" totalsRowBorderDxfId="940">
  <autoFilter ref="I78:I108" xr:uid="{D53A4B2A-AEBF-432C-A21D-19FBECB4AA1A}"/>
  <tableColumns count="1">
    <tableColumn id="7" xr3:uid="{3EF7287D-4085-4439-9B2B-7FC6B9201434}" name="Budget Description" dataDxfId="939" dataCellStyle="Normal 5">
      <calculatedColumnFormula array="1">I79:I86</calculatedColumnFormula>
    </tableColumn>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81488E1-CA08-4526-BB6C-E93221E7CAF3}" name="Table443541433" displayName="Table443541433" ref="B59:G69" totalsRowShown="0" headerRowDxfId="938" dataDxfId="936" headerRowBorderDxfId="937" tableBorderDxfId="935">
  <autoFilter ref="B59:G69" xr:uid="{88D0DB38-5ADB-40BF-B30C-AD0B2BFD8A46}"/>
  <tableColumns count="6">
    <tableColumn id="1" xr3:uid="{510447EA-E743-485F-8060-110A68C0A521}" name="No." dataDxfId="934" dataCellStyle="Normal 5"/>
    <tableColumn id="2" xr3:uid="{764CE18C-287E-424E-9B34-CCC88DE66EF0}" name="Source of funds" dataDxfId="933">
      <calculatedColumnFormula>Table4435414[[#This Row],[Source of funds]]</calculatedColumnFormula>
    </tableColumn>
    <tableColumn id="3" xr3:uid="{8E2420EE-BDB4-4092-9139-AC0BF37E8F0B}" name="Area of Responsibility" dataDxfId="932">
      <calculatedColumnFormula>Table4435414[[#This Row],[Area of Responsibility]]</calculatedColumnFormula>
    </tableColumn>
    <tableColumn id="4" xr3:uid="{B9BDEA0A-72A6-4D59-9125-44B85BEA0E9C}" name="Cost Grouping" dataDxfId="931">
      <calculatedColumnFormula>Table4435414[[#This Row],[Cost Grouping]]</calculatedColumnFormula>
    </tableColumn>
    <tableColumn id="5" xr3:uid="{52C433A9-053B-4F1C-82CE-DF7E16516B39}" name="Description" dataDxfId="930">
      <calculatedColumnFormula>Table4435414[[#This Row],[Description]]</calculatedColumnFormula>
    </tableColumn>
    <tableColumn id="6" xr3:uid="{AFC41C40-E575-4BD1-AC57-FB45110D0E04}" name="Budget" dataDxfId="929">
      <calculatedColumnFormula>IF(Table443541433[[#This Row],[Source of funds]]="CCM Funding Agreement",Table4435414[[#This Row],[Budget]],0)</calculatedColumnFormula>
    </tableColumn>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DAB2EBB-4B2D-4462-A9F7-9CCA278620D5}" name="Table5103644534" displayName="Table5103644534" ref="I59:I69" totalsRowShown="0" headerRowDxfId="928" dataDxfId="926" headerRowBorderDxfId="927" tableBorderDxfId="925" totalsRowBorderDxfId="924" dataCellStyle="Normal 5">
  <autoFilter ref="I59:I69" xr:uid="{22A1D747-23BC-4F14-9BCA-A2A91509D58C}"/>
  <tableColumns count="1">
    <tableColumn id="1" xr3:uid="{474CCCFE-8992-43F8-946F-6907E1E4C340}" name="Budget Description" dataDxfId="923" dataCellStyle="Normal 5"/>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5F97659-EE88-409D-B8BD-916225902D6B}" name="Table2113751635" displayName="Table2113751635" ref="B116:G131" totalsRowShown="0" headerRowDxfId="922" dataDxfId="920" headerRowBorderDxfId="921" tableBorderDxfId="919" headerRowCellStyle="Normal 5">
  <autoFilter ref="B116:G131" xr:uid="{7016568E-E944-4FF0-B844-D17D73AC025C}"/>
  <tableColumns count="6">
    <tableColumn id="7" xr3:uid="{12E90C80-4C8D-415D-8DC1-A012B3AB0CDE}" name="No." dataDxfId="918"/>
    <tableColumn id="1" xr3:uid="{E9CD4519-074A-4BBA-BC4E-84BCF04E7F4E}" name="Source of funds" dataDxfId="917" dataCellStyle="Normal 5">
      <calculatedColumnFormula>#REF!</calculatedColumnFormula>
    </tableColumn>
    <tableColumn id="2" xr3:uid="{C6D9A27F-7B54-4692-9069-C84F7B0E62A4}" name="Area of Responsibility" dataDxfId="916" dataCellStyle="Normal 5">
      <calculatedColumnFormula>#REF!</calculatedColumnFormula>
    </tableColumn>
    <tableColumn id="3" xr3:uid="{608CC9F8-7953-4819-B435-7947E76C0FEE}" name="Cost Grouping" dataDxfId="915" dataCellStyle="Normal 5">
      <calculatedColumnFormula>#REF!</calculatedColumnFormula>
    </tableColumn>
    <tableColumn id="4" xr3:uid="{D7627246-9A87-4EB6-B248-A0C2A47D244A}" name="Description" dataDxfId="914" dataCellStyle="Normal 5">
      <calculatedColumnFormula>#REF!</calculatedColumnFormula>
    </tableColumn>
    <tableColumn id="5" xr3:uid="{27187D75-4B5D-4EE3-8C1D-6A5B2175D1B9}" name="Budget" dataDxfId="913" dataCellStyle="Normal 5">
      <calculatedColumnFormula>#REF!</calculatedColumnFormula>
    </tableColumn>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6C7C198-422E-42FB-8305-13D8C8C4FF1C}" name="Table7333953836" displayName="Table7333953836" ref="I116:I131" totalsRowShown="0" headerRowDxfId="912" dataDxfId="910" headerRowBorderDxfId="911" tableBorderDxfId="909" dataCellStyle="Normal 5">
  <autoFilter ref="I116:I131" xr:uid="{A40F515D-B23B-48B7-9938-A8F017DA5A2C}"/>
  <tableColumns count="1">
    <tableColumn id="1" xr3:uid="{12CFC59D-C2E7-490F-9BD1-BB04722164EE}" name="Budget Description" dataDxfId="908" dataCellStyle="Normal 5"/>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6238339-A29E-41F4-A079-9F4400509640}" name="Table11037" displayName="Table11037" ref="B78:G108" totalsRowShown="0" headerRowDxfId="907" dataDxfId="905" headerRowBorderDxfId="906" tableBorderDxfId="904">
  <autoFilter ref="B78:G108" xr:uid="{3747C08B-385A-41C5-8996-582766959CB1}"/>
  <tableColumns count="6">
    <tableColumn id="1" xr3:uid="{4F61E61C-5599-4FC8-BB21-7FC8B7CF8701}" name="No." dataDxfId="903" dataCellStyle="Normal 5"/>
    <tableColumn id="2" xr3:uid="{BC2616DA-486F-4578-87CD-DDA6E6CF7249}" name="Source of funds" dataDxfId="902">
      <calculatedColumnFormula>#REF!</calculatedColumnFormula>
    </tableColumn>
    <tableColumn id="3" xr3:uid="{B54EA4AD-C9F1-47EA-849C-3EAADFD807A6}" name="Area of responsibility" dataDxfId="901" dataCellStyle="Normal 5">
      <calculatedColumnFormula>#REF!</calculatedColumnFormula>
    </tableColumn>
    <tableColumn id="4" xr3:uid="{F4EFB186-3279-4B33-8442-230E188D6560}" name="Cost Grouping" dataDxfId="900" dataCellStyle="Normal 5">
      <calculatedColumnFormula>#REF!</calculatedColumnFormula>
    </tableColumn>
    <tableColumn id="5" xr3:uid="{C488E7A3-4E30-4C5D-9C57-6C868D050059}" name="Description" dataDxfId="899" dataCellStyle="Normal 5">
      <calculatedColumnFormula>#REF!</calculatedColumnFormula>
    </tableColumn>
    <tableColumn id="6" xr3:uid="{8F70BE17-60F1-4D04-8054-8F267673C276}" name="Budget " dataDxfId="898" dataCellStyle="Normal 5">
      <calculatedColumnFormula>#REF!</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2B3132B-01AC-4FF9-93CD-FC3932A76DD1}" name="Table402344031139" displayName="Table402344031139" ref="I78:I108" totalsRowShown="0" headerRowDxfId="897" dataDxfId="895" headerRowBorderDxfId="896" tableBorderDxfId="894" totalsRowBorderDxfId="893">
  <autoFilter ref="I78:I108" xr:uid="{D53A4B2A-AEBF-432C-A21D-19FBECB4AA1A}"/>
  <tableColumns count="1">
    <tableColumn id="7" xr3:uid="{A44449FC-E851-4ADE-9F4C-29500C576F0F}" name="Budget Description" dataDxfId="892" dataCellStyle="Normal 5">
      <calculatedColumnFormula array="1">I79:I86</calculatedColumnFormula>
    </tableColumn>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FC4CCE4-C4B7-416C-916C-32AD9BDCF2F4}" name="Table44354143354" displayName="Table44354143354" ref="B59:G69" totalsRowShown="0" headerRowDxfId="891" dataDxfId="889" headerRowBorderDxfId="890" tableBorderDxfId="888">
  <autoFilter ref="B59:G69" xr:uid="{88D0DB38-5ADB-40BF-B30C-AD0B2BFD8A46}"/>
  <tableColumns count="6">
    <tableColumn id="1" xr3:uid="{5F6AAD41-9820-4D7C-87FF-18CBC06AB2DE}" name="No." dataDxfId="887" dataCellStyle="Normal 5"/>
    <tableColumn id="2" xr3:uid="{1BD8AC5C-0ECA-48C1-9547-E5DA1F6D34B1}" name="Source of funds" dataDxfId="886">
      <calculatedColumnFormula>Table443541433[[#This Row],[Source of funds]]</calculatedColumnFormula>
    </tableColumn>
    <tableColumn id="3" xr3:uid="{6882E8CB-A696-46F4-835C-8E6DCDC36262}" name="Area of Responsibility" dataDxfId="885">
      <calculatedColumnFormula>Table443541433[[#This Row],[Area of Responsibility]]</calculatedColumnFormula>
    </tableColumn>
    <tableColumn id="4" xr3:uid="{8EB9E4CC-570A-45B4-8AB0-43193A4DFB05}" name="Cost Grouping" dataDxfId="884">
      <calculatedColumnFormula>Table443541433[[#This Row],[Cost Grouping]]</calculatedColumnFormula>
    </tableColumn>
    <tableColumn id="5" xr3:uid="{992D385F-3155-4651-9494-6191DA34622E}" name="Description" dataDxfId="883">
      <calculatedColumnFormula>Table443541433[[#This Row],[Description]]</calculatedColumnFormula>
    </tableColumn>
    <tableColumn id="6" xr3:uid="{2024A8EF-A5EF-4DAF-8B0D-FD646EAC481C}" name="Budget" dataDxfId="882">
      <calculatedColumnFormula>IF(Table44354143354[[#This Row],[Source of funds]]="CCM Funding Agreement",Table443541433[[#This Row],[Budget]],0)</calculatedColumnFormula>
    </tableColumn>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659036AC-DB36-4BC6-8443-EFBF5E989373}" name="Table510364453469" displayName="Table510364453469" ref="I59:I69" totalsRowShown="0" headerRowDxfId="881" dataDxfId="879" headerRowBorderDxfId="880" tableBorderDxfId="878" totalsRowBorderDxfId="877" dataCellStyle="Normal 5">
  <autoFilter ref="I59:I69" xr:uid="{22A1D747-23BC-4F14-9BCA-A2A91509D58C}"/>
  <tableColumns count="1">
    <tableColumn id="1" xr3:uid="{13940938-5BF5-4B0D-BAFA-E378C8102FB1}" name="Budget Description" dataDxfId="876" dataCellStyle="Normal 5"/>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305EF51-7314-44BE-BAC6-1F8D1B4FE931}" name="Table211375163570" displayName="Table211375163570" ref="B116:G131" totalsRowShown="0" headerRowDxfId="875" dataDxfId="873" headerRowBorderDxfId="874" tableBorderDxfId="872" headerRowCellStyle="Normal 5">
  <autoFilter ref="B116:G131" xr:uid="{7016568E-E944-4FF0-B844-D17D73AC025C}"/>
  <tableColumns count="6">
    <tableColumn id="7" xr3:uid="{95D50688-B612-41F8-82E9-2C5D11E99966}" name="No." dataDxfId="871"/>
    <tableColumn id="1" xr3:uid="{1B46C90D-C909-488B-8CDA-4CCAA9E7DD93}" name="Source of funds" dataDxfId="870" dataCellStyle="Normal 5">
      <calculatedColumnFormula>#REF!</calculatedColumnFormula>
    </tableColumn>
    <tableColumn id="2" xr3:uid="{AEC6A984-7F3E-47AE-A9CC-20AB6D4BC6A6}" name="Area of Responsibility" dataDxfId="869" dataCellStyle="Normal 5">
      <calculatedColumnFormula>#REF!</calculatedColumnFormula>
    </tableColumn>
    <tableColumn id="3" xr3:uid="{00D2E2A4-F5D1-4AE0-B73D-B6EB8B08F055}" name="Cost Grouping" dataDxfId="868" dataCellStyle="Normal 5">
      <calculatedColumnFormula>#REF!</calculatedColumnFormula>
    </tableColumn>
    <tableColumn id="4" xr3:uid="{3A84508E-5A21-4F30-B1F0-C3762E7E04FA}" name="Description" dataDxfId="867" dataCellStyle="Normal 5">
      <calculatedColumnFormula>#REF!</calculatedColumnFormula>
    </tableColumn>
    <tableColumn id="5" xr3:uid="{E0545C54-FD59-42FC-9DC2-C99BF6B75645}" name="Budget" dataDxfId="866" dataCellStyle="Normal 5">
      <calculatedColumnFormula>#REF!</calculatedColumnFormula>
    </tableColumn>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24C90C7D-DF1E-42AE-B2A0-A42D1EF692F2}" name="Table733395383671" displayName="Table733395383671" ref="I116:I131" totalsRowShown="0" headerRowDxfId="865" dataDxfId="863" headerRowBorderDxfId="864" tableBorderDxfId="862" dataCellStyle="Normal 5">
  <autoFilter ref="I116:I131" xr:uid="{A40F515D-B23B-48B7-9938-A8F017DA5A2C}"/>
  <tableColumns count="1">
    <tableColumn id="1" xr3:uid="{02981332-AA4B-450E-B40D-C152311F9FE5}" name="Budget Description" dataDxfId="861" dataCellStyle="Normal 5"/>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CE8E6B10-78D4-4527-9BB5-5170DBEB7F6B}" name="Table1103772" displayName="Table1103772" ref="B78:G108" totalsRowShown="0" headerRowDxfId="860" dataDxfId="858" headerRowBorderDxfId="859" tableBorderDxfId="857">
  <autoFilter ref="B78:G108" xr:uid="{3747C08B-385A-41C5-8996-582766959CB1}"/>
  <tableColumns count="6">
    <tableColumn id="1" xr3:uid="{D8DCE819-C3BE-402D-8B35-1791F1F12D21}" name="No." dataDxfId="856" dataCellStyle="Normal 5"/>
    <tableColumn id="2" xr3:uid="{AF1B0CF9-82F0-4C96-9356-C75A410230E6}" name="Source of funds" dataDxfId="855">
      <calculatedColumnFormula>#REF!</calculatedColumnFormula>
    </tableColumn>
    <tableColumn id="3" xr3:uid="{566D4CE5-A778-4326-B47C-1815AE40325A}" name="Area of responsibility" dataDxfId="854" dataCellStyle="Normal 5">
      <calculatedColumnFormula>#REF!</calculatedColumnFormula>
    </tableColumn>
    <tableColumn id="4" xr3:uid="{26499427-88B7-42CE-A586-35278658A765}" name="Cost Grouping" dataDxfId="853" dataCellStyle="Normal 5">
      <calculatedColumnFormula>#REF!</calculatedColumnFormula>
    </tableColumn>
    <tableColumn id="5" xr3:uid="{A80011F8-91C4-41EC-AA4B-01EB6E8942DE}" name="Description" dataDxfId="852" dataCellStyle="Normal 5">
      <calculatedColumnFormula>#REF!</calculatedColumnFormula>
    </tableColumn>
    <tableColumn id="6" xr3:uid="{8D03914A-0BC2-4125-A600-1806D33FBB7C}" name="Budget " dataDxfId="851" dataCellStyle="Normal 5">
      <calculatedColumnFormula>#REF!</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57B2209-0BBC-4741-A124-C649D068875E}" name="Table314" displayName="Table314" ref="A18:A21" totalsRowShown="0" headerRowDxfId="850" dataDxfId="848" headerRowBorderDxfId="849" tableBorderDxfId="847" totalsRowBorderDxfId="846">
  <autoFilter ref="A18:A21" xr:uid="{8D4BDE60-ED84-4AE3-8AFE-36CDFA36AAD2}"/>
  <tableColumns count="1">
    <tableColumn id="1" xr3:uid="{A3E146A4-2AF1-49E7-A2D9-26656C5142F2}" name="Global Fund source of funds" dataDxfId="845"/>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B9F10B6-BECB-496A-B2D6-66A20E9C64C6}" name="Table415" displayName="Table415" ref="C18:C22" totalsRowShown="0" headerRowDxfId="844" dataDxfId="842" headerRowBorderDxfId="843" tableBorderDxfId="841" totalsRowBorderDxfId="840">
  <autoFilter ref="C18:C22" xr:uid="{2F47B85F-4DF9-40D6-B0CB-10401F884EC9}"/>
  <tableColumns count="1">
    <tableColumn id="1" xr3:uid="{240598F9-5645-4B63-A419-D2741F5F10B4}" name="CCM Funding Agreement " dataDxfId="839"/>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FDFF530-1667-4D92-A4F2-7E2DE753FA7A}" name="Table516" displayName="Table516" ref="E18:E22" totalsRowShown="0" headerRowDxfId="838" dataDxfId="836" headerRowBorderDxfId="837" tableBorderDxfId="835" totalsRowBorderDxfId="834">
  <autoFilter ref="E18:E22" xr:uid="{BFA3D15C-4858-4EFB-9DA2-388713CF700F}"/>
  <tableColumns count="1">
    <tableColumn id="1" xr3:uid="{2E1C55DF-D2A9-4363-BDC4-4A700B32A82A}" name="CCM Evolution" dataDxfId="833"/>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29739CD-75F4-4FB6-B56A-BE088775CF08}" name="Table617" displayName="Table617" ref="G18:G19" totalsRowShown="0" headerRowDxfId="832" dataDxfId="830" headerRowBorderDxfId="831" tableBorderDxfId="829" totalsRowBorderDxfId="828">
  <autoFilter ref="G18:G19" xr:uid="{EDC30DDA-C7EA-4FFA-A09A-2E01CA5ED08A}"/>
  <tableColumns count="1">
    <tableColumn id="1" xr3:uid="{A728C9DE-C856-4519-8C5A-63F22915F987}" name="C19RM" dataDxfId="827"/>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BDEC42B-46C7-469E-80C0-84477A0EE870}" name="Table17" displayName="Table17" ref="A26:A30" totalsRowShown="0" headerRowDxfId="826" dataDxfId="825" tableBorderDxfId="824">
  <autoFilter ref="A26:A30" xr:uid="{A3C86C38-DD8A-4328-90A6-E8549CC9C066}"/>
  <sortState xmlns:xlrd2="http://schemas.microsoft.com/office/spreadsheetml/2017/richdata2" ref="A27:A31">
    <sortCondition ref="A27"/>
  </sortState>
  <tableColumns count="1">
    <tableColumn id="1" xr3:uid="{1C1D4691-5E4A-4753-B954-59BABE7A0B3D}" name="CCM Funding Agreement Oversight" dataDxfId="823"/>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E3BD5AB-AF2B-48C0-8191-EFF6A19B05F5}" name="Table20" displayName="Table20" ref="G26:G32" totalsRowShown="0" headerRowDxfId="822" dataDxfId="821">
  <autoFilter ref="G26:G32" xr:uid="{CD6D8EA0-1999-4FDD-9324-A4EAE4D2114D}"/>
  <sortState xmlns:xlrd2="http://schemas.microsoft.com/office/spreadsheetml/2017/richdata2" ref="G27:G32">
    <sortCondition ref="G27"/>
  </sortState>
  <tableColumns count="1">
    <tableColumn id="1" xr3:uid="{FDA33AAC-3EA1-4E0D-919D-4CA68B393899}" name="CCM Funding Agreement Operations" dataDxfId="820"/>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1D1727B-91E0-43AC-AA5D-65D511820B37}" name="Table21" displayName="Table21" ref="C34:C38" totalsRowShown="0" headerRowDxfId="819" dataDxfId="818">
  <autoFilter ref="C34:C38" xr:uid="{4069C709-3B9F-48B0-8990-27D4BB8AC78F}"/>
  <sortState xmlns:xlrd2="http://schemas.microsoft.com/office/spreadsheetml/2017/richdata2" ref="C35:C38">
    <sortCondition ref="C35"/>
  </sortState>
  <tableColumns count="1">
    <tableColumn id="1" xr3:uid="{603D4098-0B63-41EE-AB52-0E9F9E5CC709}" name="CCM Evolution Engagement" dataDxfId="817"/>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770A032-81FE-47CC-8589-88BF41D7F78C}" name="Table24" displayName="Table24" ref="A41:A44" totalsRowShown="0" headerRowDxfId="816" dataDxfId="815">
  <autoFilter ref="A41:A44" xr:uid="{2C465F5A-4A21-4DE6-809B-B8E33545600C}"/>
  <sortState xmlns:xlrd2="http://schemas.microsoft.com/office/spreadsheetml/2017/richdata2" ref="A42:A46">
    <sortCondition ref="A42"/>
  </sortState>
  <tableColumns count="1">
    <tableColumn id="1" xr3:uid="{7D2ABBF7-3EAE-4E05-9F74-0EDB8DD00E67}" name="C19RM Engagement" dataDxfId="814"/>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B974651-0FDA-4C34-873B-2BFF9EEBD301}" name="Table25" displayName="Table25" ref="G34:G37" totalsRowShown="0">
  <autoFilter ref="G34:G37" xr:uid="{2156F716-80AE-4B63-9441-098A5BE806E7}"/>
  <sortState xmlns:xlrd2="http://schemas.microsoft.com/office/spreadsheetml/2017/richdata2" ref="G35:G37">
    <sortCondition ref="G35"/>
  </sortState>
  <tableColumns count="1">
    <tableColumn id="1" xr3:uid="{0A53853F-627E-4E92-98D7-E33A6149C558}" name="CCM Evolution Operations"/>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F06B469-B467-4842-A6CF-8600C024F434}" name="Table26" displayName="Table26" ref="A34:A38" totalsRowShown="0" headerRowDxfId="813" dataDxfId="812">
  <autoFilter ref="A34:A38" xr:uid="{ADE6C62D-974B-4111-9DA0-2E2A95699A46}"/>
  <sortState xmlns:xlrd2="http://schemas.microsoft.com/office/spreadsheetml/2017/richdata2" ref="A35:A38">
    <sortCondition ref="A35"/>
  </sortState>
  <tableColumns count="1">
    <tableColumn id="1" xr3:uid="{3AAE6934-55BE-4741-8BD0-224DCAB23105}" name="CCM Evolution Oversight" dataDxfId="811"/>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0F77103-D507-49E8-8902-0C7C90C7D284}" name="Table27" displayName="Table27" ref="E34:E37" totalsRowShown="0" headerRowDxfId="810" dataDxfId="809">
  <autoFilter ref="E34:E37" xr:uid="{13FD8D21-FE26-4662-881C-3DBC7AD9511D}"/>
  <sortState xmlns:xlrd2="http://schemas.microsoft.com/office/spreadsheetml/2017/richdata2" ref="E35:E37">
    <sortCondition ref="E35"/>
  </sortState>
  <tableColumns count="1">
    <tableColumn id="1" xr3:uid="{1021FC91-C736-4C95-B030-0BBF2BBB3993}" name="CCM Evolution Positioning" dataDxfId="808"/>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93A26B7-2C86-4B96-8559-E3C924CD8CB8}" name="Table28" displayName="Table28" ref="C26:C30" totalsRowShown="0" headerRowDxfId="807" dataDxfId="806">
  <autoFilter ref="C26:C30" xr:uid="{A5716C37-A998-47DA-83CC-AB522481CE03}"/>
  <sortState xmlns:xlrd2="http://schemas.microsoft.com/office/spreadsheetml/2017/richdata2" ref="C27:C30">
    <sortCondition ref="C27"/>
  </sortState>
  <tableColumns count="1">
    <tableColumn id="1" xr3:uid="{C87B1E6A-B156-4451-BBA6-7CC6B890CAD1}" name="CCM Funding Agreement Engagement" dataDxfId="805"/>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E05B5B-51A2-4E5C-A199-2D24DBDFCAB9}" name="Table29" displayName="Table29" ref="E26:E29" totalsRowShown="0" headerRowDxfId="804" dataDxfId="803">
  <autoFilter ref="E26:E29" xr:uid="{ABF8AA9F-5124-49B7-9E78-D65DE21C8EDD}"/>
  <sortState xmlns:xlrd2="http://schemas.microsoft.com/office/spreadsheetml/2017/richdata2" ref="E27:E29">
    <sortCondition ref="E27"/>
  </sortState>
  <tableColumns count="1">
    <tableColumn id="1" xr3:uid="{EE68C07F-C467-4795-81B0-8125E2E23E64}" name="CCM Funding Agreement Positioning" dataDxfId="802"/>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6B281F3-5255-48C7-A9A4-BD06A40D1AEF}" name="Table37" displayName="Table37" ref="C50:C52" totalsRowShown="0" headerRowDxfId="801" dataDxfId="800">
  <autoFilter ref="C50:C52" xr:uid="{F2211EA7-D71D-4ECD-9377-D559C77890E0}"/>
  <sortState xmlns:xlrd2="http://schemas.microsoft.com/office/spreadsheetml/2017/richdata2" ref="C51:C52">
    <sortCondition ref="C51"/>
  </sortState>
  <tableColumns count="1">
    <tableColumn id="1" xr3:uid="{5EBC7875-7B37-4ABA-B93A-DBCDD1BBD54C}" name="CCM Funding Agreement Oversight Non-health equipment" dataDxfId="799"/>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4927D43-2447-4380-892F-AD77A715D78A}" name="Table6" displayName="Table6" ref="A86:A88" totalsRowShown="0" headerRowDxfId="798" dataDxfId="797">
  <autoFilter ref="A86:A88" xr:uid="{717E6AD9-D603-434D-BC4E-7AC8948489B2}"/>
  <sortState xmlns:xlrd2="http://schemas.microsoft.com/office/spreadsheetml/2017/richdata2" ref="A87:A88">
    <sortCondition ref="A87"/>
  </sortState>
  <tableColumns count="1">
    <tableColumn id="1" xr3:uid="{17DE6DCC-5751-4091-B3FC-2FEE8B6F6366}" name="CCM Evolution Engagement Non-health equipment" dataDxfId="796"/>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69AC5E4-AD43-4679-9B3E-355C51FF4296}" name="Table9" displayName="Table9" ref="E86:E92" totalsRowShown="0" headerRowDxfId="795" dataDxfId="794">
  <autoFilter ref="E86:E92" xr:uid="{0B0B67CD-2ACD-4E61-B656-07C997524900}"/>
  <sortState xmlns:xlrd2="http://schemas.microsoft.com/office/spreadsheetml/2017/richdata2" ref="E87:E92">
    <sortCondition ref="E87"/>
  </sortState>
  <tableColumns count="1">
    <tableColumn id="1" xr3:uid="{B7604E25-2993-43C0-8FC5-5FC623C9BCE6}" name="CCM Evolution Engagement Travel Related Costs" dataDxfId="793"/>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0E7150-883D-45CE-A3E9-292F823026DF}" name="Table11" displayName="Table11" ref="A94:A97" totalsRowShown="0" headerRowDxfId="792" dataDxfId="791">
  <autoFilter ref="A94:A97" xr:uid="{BE8EF5F6-36B8-4384-A6F3-2D8607717232}"/>
  <sortState xmlns:xlrd2="http://schemas.microsoft.com/office/spreadsheetml/2017/richdata2" ref="A95:A97">
    <sortCondition ref="A95"/>
  </sortState>
  <tableColumns count="1">
    <tableColumn id="1" xr3:uid="{0DCB8069-9664-4670-A9DA-69267E3A49F4}" name="CCM Evolution Positioning External Professional service" dataDxfId="790"/>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022B68-186E-4F05-8E6F-CEF7E8F15F6D}" name="Table12" displayName="Table12" ref="C94:C96" totalsRowShown="0" headerRowDxfId="789" dataDxfId="788">
  <autoFilter ref="C94:C96" xr:uid="{580C99D4-91C5-4F6C-9122-AF8400E1033D}"/>
  <sortState xmlns:xlrd2="http://schemas.microsoft.com/office/spreadsheetml/2017/richdata2" ref="C95:C96">
    <sortCondition ref="C95"/>
  </sortState>
  <tableColumns count="1">
    <tableColumn id="1" xr3:uid="{DB5C4730-EA5F-4716-8E62-7810A5D6D1EF}" name="CCM Evolution Positioning Travel related costs" dataDxfId="787"/>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876067E-5702-45A1-BB0E-05219B8809F5}" name="Table18" displayName="Table18" ref="E94:E96" totalsRowShown="0" headerRowDxfId="786" dataDxfId="785">
  <autoFilter ref="E94:E96" xr:uid="{CB1BA2EA-E4A4-4058-9375-1547F3DF8D68}"/>
  <sortState xmlns:xlrd2="http://schemas.microsoft.com/office/spreadsheetml/2017/richdata2" ref="E95:E96">
    <sortCondition ref="E95"/>
  </sortState>
  <tableColumns count="1">
    <tableColumn id="1" xr3:uid="{D5A1F1E5-EC7A-47D0-9400-709A7666B61E}" name="CCM Evolution Positioning Communication Material and Publication" dataDxfId="784"/>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8B2C3EB-A298-4B99-AD32-AFEDD2D938CB}" name="Table19" displayName="Table19" ref="G86:G88" totalsRowShown="0" headerRowDxfId="783" dataDxfId="782">
  <autoFilter ref="G86:G88" xr:uid="{204DA692-A0B7-4F8D-AC8F-E88F30C99580}"/>
  <sortState xmlns:xlrd2="http://schemas.microsoft.com/office/spreadsheetml/2017/richdata2" ref="G87:G88">
    <sortCondition ref="G87"/>
  </sortState>
  <tableColumns count="1">
    <tableColumn id="1" xr3:uid="{8C0D75E1-AD6F-40E6-A94F-4E9B2AF1AA44}" name="CCM Evolution Engagement Communication " dataDxfId="781"/>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1850643-22EB-4EBD-B6D2-399F0407E68D}" name="Table22" displayName="Table22" ref="A99:A103" totalsRowShown="0" headerRowDxfId="780" dataDxfId="779">
  <autoFilter ref="A99:A103" xr:uid="{DC0E6C5F-8234-4CBA-8A92-3DCB3A0CA73F}"/>
  <sortState xmlns:xlrd2="http://schemas.microsoft.com/office/spreadsheetml/2017/richdata2" ref="A100:A103">
    <sortCondition ref="A100"/>
  </sortState>
  <tableColumns count="1">
    <tableColumn id="1" xr3:uid="{91F8189A-05F2-45F9-A234-C44F5442F46C}" name="CCM Evolution Operations External Professional service" dataDxfId="778"/>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20C795A-2BD6-4DD4-8498-23756EEFD287}" name="Table23" displayName="Table23" ref="C99:C107" totalsRowShown="0" headerRowDxfId="777" dataDxfId="776">
  <autoFilter ref="C99:C107" xr:uid="{B1C2FD89-35CE-405A-96DD-B2AEB16C5B7F}"/>
  <sortState xmlns:xlrd2="http://schemas.microsoft.com/office/spreadsheetml/2017/richdata2" ref="C100:C105">
    <sortCondition ref="C100"/>
  </sortState>
  <tableColumns count="1">
    <tableColumn id="1" xr3:uid="{5F16D8EE-8B72-4968-8895-E8C7B96E5518}" name="CCM Evolution Operations Travel Related costs" dataDxfId="775"/>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315A953-CF97-4C02-8BD0-6624CCDF4679}" name="Table30" displayName="Table30" ref="E99:E101" totalsRowShown="0" headerRowDxfId="774" dataDxfId="773">
  <autoFilter ref="E99:E101" xr:uid="{F40C8277-4934-45F4-80C2-E1ADCA5F0231}"/>
  <sortState xmlns:xlrd2="http://schemas.microsoft.com/office/spreadsheetml/2017/richdata2" ref="E100:E101">
    <sortCondition ref="E100"/>
  </sortState>
  <tableColumns count="1">
    <tableColumn id="1" xr3:uid="{4E225905-A7C6-493E-86C1-FFCE7C0B8CBA}" name="CCM Evolution Operations Communication Material and Publication" dataDxfId="772"/>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C649800-84CF-4A3D-9D36-778B128E154D}" name="Table31" displayName="Table31" ref="A109:A110" totalsRowShown="0" headerRowDxfId="771" dataDxfId="770">
  <autoFilter ref="A109:A110" xr:uid="{1570FFBD-F734-4DF7-A12E-A21234E0F254}"/>
  <tableColumns count="1">
    <tableColumn id="1" xr3:uid="{A5202E59-4611-4BD7-BA27-87F9F8A6B82C}" name="C19RM Engagement Human Resources" dataDxfId="769"/>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80A0B1F-4EF2-4CB8-9556-4F4DC66B8300}" name="Table41" displayName="Table41" ref="C109:C110" totalsRowShown="0" headerRowDxfId="768" dataDxfId="767">
  <autoFilter ref="C109:C110" xr:uid="{42A2B5F5-D70F-4D17-99F5-4C4218D75352}"/>
  <tableColumns count="1">
    <tableColumn id="1" xr3:uid="{6472949B-228E-497F-B5F7-F3FDF2B8878F}" name="C19RM Engagement External Professional services" dataDxfId="766"/>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57555F8-7F20-449E-A00C-19E607A47DD2}" name="Table42" displayName="Table42" ref="E109:E111" totalsRowShown="0" headerRowDxfId="765" dataDxfId="764">
  <autoFilter ref="E109:E111" xr:uid="{939529DD-B097-4B60-B11A-ACE85A71B326}"/>
  <sortState xmlns:xlrd2="http://schemas.microsoft.com/office/spreadsheetml/2017/richdata2" ref="E110:E112">
    <sortCondition ref="E110"/>
  </sortState>
  <tableColumns count="1">
    <tableColumn id="1" xr3:uid="{7ED3D749-9900-493B-9F65-02C173FC530F}" name="C19RM Engagement Travel related costs" dataDxfId="763"/>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96CAFA2B-1C6E-44DC-9736-9D9E13437B80}" name="Table3845" displayName="Table3845" ref="E78:E80" totalsRowShown="0" headerRowDxfId="762" dataDxfId="761">
  <autoFilter ref="E78:E80" xr:uid="{3D509034-FCD7-4602-B96D-7A738B8671EB}"/>
  <sortState xmlns:xlrd2="http://schemas.microsoft.com/office/spreadsheetml/2017/richdata2" ref="E79:E80">
    <sortCondition ref="E79"/>
  </sortState>
  <tableColumns count="1">
    <tableColumn id="1" xr3:uid="{810B152C-9002-4855-B32C-F571DA69A04B}" name="CCM Evolution Oversight External services" dataDxfId="760"/>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3FA207-F436-4649-A147-3C113CEF6314}" name="Table3946" displayName="Table3946" ref="G78:G84" totalsRowShown="0" headerRowDxfId="759" dataDxfId="758">
  <autoFilter ref="G78:G84" xr:uid="{85FDC660-66AD-4D89-9101-79E546685F39}"/>
  <sortState xmlns:xlrd2="http://schemas.microsoft.com/office/spreadsheetml/2017/richdata2" ref="G79:G84">
    <sortCondition ref="G79"/>
  </sortState>
  <tableColumns count="1">
    <tableColumn id="1" xr3:uid="{ADABEC23-11B2-4467-8039-80CF4140CA8C}" name="CCM Evolution Oversight Travel" dataDxfId="757"/>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1485A57-90F1-4F0B-811F-66B843D176C0}" name="Table46" displayName="Table46" ref="A78:A79" totalsRowShown="0" headerRowDxfId="756" dataDxfId="755">
  <autoFilter ref="A78:A79" xr:uid="{EB9F57F4-59BF-4E83-BBBB-D4E3A48E239B}"/>
  <tableColumns count="1">
    <tableColumn id="1" xr3:uid="{E9AE8B54-03E7-47F4-9D10-3217883EF7AE}" name="CCM Evolution Oversight Human Resources" dataDxfId="754"/>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3D1C5367-5A60-4778-A6C9-F3A7589E78C3}" name="Table47" displayName="Table47" ref="C78:C80" totalsRowShown="0" headerRowDxfId="753" dataDxfId="752">
  <autoFilter ref="C78:C80" xr:uid="{801AAD75-55AB-4673-9205-D70285B12224}"/>
  <sortState xmlns:xlrd2="http://schemas.microsoft.com/office/spreadsheetml/2017/richdata2" ref="C79:C80">
    <sortCondition ref="C79"/>
  </sortState>
  <tableColumns count="1">
    <tableColumn id="1" xr3:uid="{07C8BD2E-9805-4275-B556-FE15EB96A41C}" name="CCM Evolution Oversight Non-health equipment" dataDxfId="751"/>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F648639-34FD-4D90-917E-DBAE53858A00}" name="Table48" displayName="Table48" ref="E50:E51" totalsRowShown="0" headerRowDxfId="750" dataDxfId="749">
  <autoFilter ref="E50:E51" xr:uid="{1BB08D1F-95DF-452B-81E4-1B024860B0AC}"/>
  <tableColumns count="1">
    <tableColumn id="1" xr3:uid="{648A623B-2A5B-42A1-96E5-94934F48568B}" name="CCM Funding Agreement Oversight - External Professional services" dataDxfId="748"/>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91CC20E-5E3F-4057-A922-0259009A1A30}" name="Table49" displayName="Table49" ref="G50:G52" totalsRowShown="0" headerRowDxfId="747" dataDxfId="746">
  <autoFilter ref="G50:G52" xr:uid="{A0CF58EF-0A3C-416A-82C2-2049563D4153}"/>
  <sortState xmlns:xlrd2="http://schemas.microsoft.com/office/spreadsheetml/2017/richdata2" ref="G51:G52">
    <sortCondition ref="G51"/>
  </sortState>
  <tableColumns count="1">
    <tableColumn id="1" xr3:uid="{C716E21E-C6DA-4536-A037-CEE5C5EA0D63}" name="CCM Funding Agreement Oversight Communication Material and Publications" dataDxfId="745"/>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5C07AB92-7988-47A9-A5D2-49620F0AF3A4}" name="Table51" displayName="Table51" ref="I50:I56" totalsRowShown="0" headerRowDxfId="744" dataDxfId="743">
  <autoFilter ref="I50:I56" xr:uid="{84C2179B-071C-4E35-B6AA-7948A288B6A6}"/>
  <sortState xmlns:xlrd2="http://schemas.microsoft.com/office/spreadsheetml/2017/richdata2" ref="I51:I56">
    <sortCondition ref="I51"/>
  </sortState>
  <tableColumns count="1">
    <tableColumn id="1" xr3:uid="{16F89F1B-9553-4CC2-BE56-2C7694780BF7}" name="CCM Funding Agreement Oversight Travel related costs" dataDxfId="742"/>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112E0F3-1607-44F1-9914-D49A288A3E2E}" name="Table54" displayName="Table54" ref="E55:E61" totalsRowShown="0" headerRowDxfId="741" dataDxfId="740">
  <autoFilter ref="E55:E61" xr:uid="{5934840F-52A3-4444-95B4-EC8525145D22}"/>
  <sortState xmlns:xlrd2="http://schemas.microsoft.com/office/spreadsheetml/2017/richdata2" ref="E56:E61">
    <sortCondition ref="E56"/>
  </sortState>
  <tableColumns count="1">
    <tableColumn id="1" xr3:uid="{9C72CFDC-CBE7-41CE-B786-B897F7543276}" name="CCM Funding Agreement Engagement Travel Related Costs" dataDxfId="739"/>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D3B51B2F-246F-4C47-818F-484B48CDD747}" name="Table55" displayName="Table55" ref="G55:G57" totalsRowShown="0" headerRowDxfId="738" dataDxfId="737">
  <autoFilter ref="G55:G57" xr:uid="{59751F0F-CC55-4758-AB2C-10BA0264F298}"/>
  <sortState xmlns:xlrd2="http://schemas.microsoft.com/office/spreadsheetml/2017/richdata2" ref="G56:G57">
    <sortCondition ref="G56"/>
  </sortState>
  <tableColumns count="1">
    <tableColumn id="1" xr3:uid="{351B7806-564F-4037-8F34-85F2121BBB9F}" name="CCM Funding Agreement Engagement Communication " dataDxfId="736"/>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0474799-7721-419F-A94E-6031B19E4DB1}" name="Table1157" displayName="Table1157" ref="A63:A66" totalsRowShown="0" headerRowDxfId="735" dataDxfId="734">
  <autoFilter ref="A63:A66" xr:uid="{F7FA986E-360D-44F5-B440-BDB3D2D3E2DD}"/>
  <sortState xmlns:xlrd2="http://schemas.microsoft.com/office/spreadsheetml/2017/richdata2" ref="A64:A66">
    <sortCondition ref="A64"/>
  </sortState>
  <tableColumns count="1">
    <tableColumn id="1" xr3:uid="{DCF8F3D0-8FA5-452B-93B8-72A923F72AF6}" name="CCM Funding Agreement Positioning External Professional service" dataDxfId="733"/>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08F7297-F608-4114-94A5-B278B06B3F67}" name="Table1258" displayName="Table1258" ref="C63:C65" totalsRowShown="0" headerRowDxfId="732" dataDxfId="731">
  <autoFilter ref="C63:C65" xr:uid="{D5FC1573-D05F-43D6-8122-E46644FC3203}"/>
  <sortState xmlns:xlrd2="http://schemas.microsoft.com/office/spreadsheetml/2017/richdata2" ref="C64:C65">
    <sortCondition ref="C64"/>
  </sortState>
  <tableColumns count="1">
    <tableColumn id="1" xr3:uid="{F3C95EAA-ACF7-4B1E-97FE-4FB20DAC8DD5}" name="CCM Funding Agreement Positioning Travel related costs" dataDxfId="730"/>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CA55222-AD86-4529-9DD2-5137FA61415C}" name="Table1859" displayName="Table1859" ref="E63:E65" totalsRowShown="0" headerRowDxfId="729" dataDxfId="728">
  <autoFilter ref="E63:E65" xr:uid="{CDC70ED4-881E-4EFD-9459-46D6A229F72B}"/>
  <sortState xmlns:xlrd2="http://schemas.microsoft.com/office/spreadsheetml/2017/richdata2" ref="E64:E65">
    <sortCondition ref="E64"/>
  </sortState>
  <tableColumns count="1">
    <tableColumn id="1" xr3:uid="{ACCB05FD-3066-4B30-B445-B0569FED43A1}" name="CCM Funding Agreement Positioning Communication Material and Publication" dataDxfId="727"/>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9E888929-AE77-4558-8B1C-F24DC2789B17}" name="Table59" displayName="Table59" ref="E68:E71" totalsRowShown="0" headerRowDxfId="726" dataDxfId="725">
  <autoFilter ref="E68:E71" xr:uid="{C2FB8E13-48BE-4C5E-9722-CFFCC7ECEA27}"/>
  <sortState xmlns:xlrd2="http://schemas.microsoft.com/office/spreadsheetml/2017/richdata2" ref="E69:E71">
    <sortCondition ref="E69"/>
  </sortState>
  <tableColumns count="1">
    <tableColumn id="1" xr3:uid="{C0B0573D-429E-444A-8623-951E4D669C04}" name="CCM Funding Agreement Operations External Professional service" dataDxfId="724"/>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23D2201B-B4FA-4EB6-88C0-31E1B0226B7D}" name="Table60" displayName="Table60" ref="G68:G74" totalsRowShown="0" headerRowDxfId="723" dataDxfId="722">
  <autoFilter ref="G68:G74" xr:uid="{99433741-5361-41C5-8615-7F07A9D8EB6D}"/>
  <sortState xmlns:xlrd2="http://schemas.microsoft.com/office/spreadsheetml/2017/richdata2" ref="G69:G74">
    <sortCondition ref="G69"/>
  </sortState>
  <tableColumns count="1">
    <tableColumn id="1" xr3:uid="{D1AE9492-322A-4C2B-A5C3-6F8CC53D4980}" name="CCM Funding Agreement Operations Travel Related costs" dataDxfId="721"/>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AFCA2C7-E13D-443E-A99E-9FCFA6DF3272}" name="Table61" displayName="Table61" ref="I68:I71" totalsRowShown="0" headerRowDxfId="720" dataDxfId="719">
  <autoFilter ref="I68:I71" xr:uid="{0CC6EF71-A5C3-436A-8287-ED03B7B5BC5B}"/>
  <sortState xmlns:xlrd2="http://schemas.microsoft.com/office/spreadsheetml/2017/richdata2" ref="I69:I71">
    <sortCondition ref="I69"/>
  </sortState>
  <tableColumns count="1">
    <tableColumn id="1" xr3:uid="{77B512DC-AC5E-4593-9859-7B280A4D2CC4}" name="CCM Funding Agreement Operations Communication Material and Publication" dataDxfId="718"/>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2000C4BA-27F8-4758-A9E7-5382F8420E86}" name="Table62" displayName="Table62" ref="A68:A69" totalsRowShown="0" headerRowDxfId="717" dataDxfId="716">
  <autoFilter ref="A68:A69" xr:uid="{7D1F282C-E288-4462-8FFC-7198E984A16B}"/>
  <tableColumns count="1">
    <tableColumn id="1" xr3:uid="{0E33145B-393C-46AE-AD27-9751D0C12A79}" name="CCM Funding Agreement Operations Human Resources" dataDxfId="715"/>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51B0CF5A-2AAE-49B6-8CFC-FB1F2F530ECD}" name="Table63" displayName="Table63" ref="C68:C72" totalsRowShown="0" headerRowDxfId="714" dataDxfId="713">
  <autoFilter ref="C68:C72" xr:uid="{55712ADE-877A-4C7D-A4BB-56B810843962}"/>
  <sortState xmlns:xlrd2="http://schemas.microsoft.com/office/spreadsheetml/2017/richdata2" ref="C69:C72">
    <sortCondition ref="C69"/>
  </sortState>
  <tableColumns count="1">
    <tableColumn id="1" xr3:uid="{DAE355EB-3743-4926-9A62-71AADF0A6510}" name="CCM Funding Agreement Operations Non Health equipment" dataDxfId="712"/>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75AEC88-EF5F-48A8-8F36-1D625AA7062C}" name="Table64" displayName="Table64" ref="K68:K72" totalsRowShown="0" headerRowDxfId="711">
  <autoFilter ref="K68:K72" xr:uid="{BAE0AECD-9E67-4B36-864E-E9045D6E993C}"/>
  <sortState xmlns:xlrd2="http://schemas.microsoft.com/office/spreadsheetml/2017/richdata2" ref="K69:K72">
    <sortCondition ref="K69"/>
  </sortState>
  <tableColumns count="1">
    <tableColumn id="1" xr3:uid="{ADFD7F3C-A3BA-4E33-9526-649555A13FC1}" name="CCM FUNDING AGREEMENT OPERATION INDIRECT AND OVERHEAD COSTS"/>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EE48A24-F244-4A67-BC8B-32B14BB8E8F0}" name="Table65" displayName="Table65" ref="A55:A57" totalsRowShown="0" headerRowDxfId="710" dataDxfId="709">
  <autoFilter ref="A55:A57" xr:uid="{21B2BA3D-A068-4E96-A2EE-6283F23F860E}"/>
  <sortState xmlns:xlrd2="http://schemas.microsoft.com/office/spreadsheetml/2017/richdata2" ref="A56:A57">
    <sortCondition ref="A56"/>
  </sortState>
  <tableColumns count="1">
    <tableColumn id="1" xr3:uid="{5D388817-E368-40B2-9430-7E80DED7BC35}" name="CCM Funding Agreement Engagement Non health equipment" dataDxfId="708"/>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6D03C9FB-C829-4A33-865E-3E4A8C486515}" name="Table66" displayName="Table66" ref="C55:C58" totalsRowShown="0" headerRowDxfId="707" dataDxfId="706">
  <autoFilter ref="C55:C58" xr:uid="{81EC5AB5-C57E-4129-9E63-5F5AA20CDEBE}"/>
  <sortState xmlns:xlrd2="http://schemas.microsoft.com/office/spreadsheetml/2017/richdata2" ref="C56:C58">
    <sortCondition ref="C56"/>
  </sortState>
  <tableColumns count="1">
    <tableColumn id="1" xr3:uid="{82C8AFC6-96CF-492E-8B34-D19D05D28B0F}" name="CCM Funding Agreement Engagement External professional services" dataDxfId="705"/>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D1911A8F-9FB4-4D53-8DA6-5813051A28F3}" name="Table67" displayName="Table67" ref="C86:C89" totalsRowShown="0" headerRowDxfId="704" dataDxfId="703">
  <autoFilter ref="C86:C89" xr:uid="{DD00CB00-5E50-4D27-87A0-1CBF6CF34AC1}"/>
  <sortState xmlns:xlrd2="http://schemas.microsoft.com/office/spreadsheetml/2017/richdata2" ref="C87:C89">
    <sortCondition ref="C87"/>
  </sortState>
  <tableColumns count="1">
    <tableColumn id="1" xr3:uid="{F073C88B-28F1-498E-A5B8-34D6C121F694}" name="CCM Evolution Engagement External professional service" dataDxfId="702"/>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1" dT="2021-07-21T13:39:13.19" personId="{332BAFEE-F92E-42C8-974C-A8B7FFDE0CBD}" id="{5F01EA3A-9FD6-41E5-922D-78098FD66051}">
    <text>Should correspond to the prior period’s closing cash balance as reported by the recipient of CCM funds. It should reflect in-country unused funds (bank account + petty cash). It exclusively reflect the Agreement cash balance, funds from other sources should be excluded.</text>
  </threadedComment>
  <threadedComment ref="B143" dT="2021-07-21T13:40:14.69" personId="{332BAFEE-F92E-42C8-974C-A8B7FFDE0CBD}" id="{A8F09D2A-D2F4-4266-BA29-724B4D76592E}">
    <text>All the disbursements executed by the Global Fund during the reporting period.</text>
  </threadedComment>
  <threadedComment ref="B144" dT="2021-10-01T12:59:56.74" personId="{332BAFEE-F92E-42C8-974C-A8B7FFDE0CBD}" id="{9F97AA5E-DCEA-4AE2-AE33-7DD8FA0C6521}">
    <text>Depending on the case, it can be positive or negative</text>
  </threadedComment>
  <threadedComment ref="B149" dT="2021-07-21T13:42:37.74" personId="{332BAFEE-F92E-42C8-974C-A8B7FFDE0CBD}" id="{58259A2B-71A7-4978-B98C-C6776B76EA9E}">
    <text>Adjustment is to take into account foreign exchange gains or losses from translating closing non agreement currency balances (functional and/or other currencies) to agreement reporting currency balances at the end of the reporting period.</text>
  </threadedComment>
  <threadedComment ref="B151" dT="2021-07-21T13:43:44.96" personId="{332BAFEE-F92E-42C8-974C-A8B7FFDE0CBD}" id="{CB2C22AD-4045-4AC8-85DA-5165474DAE49}">
    <text>Changes arising from prior periods’ progress update financial information emanating from correction of errors and mispostings.</text>
  </threadedComment>
  <threadedComment ref="B154" dT="2021-07-15T14:26:59.61" personId="{332BAFEE-F92E-42C8-974C-A8B7FFDE0CBD}" id="{074952B2-9131-42B7-860D-D76D21BA229A}">
    <text>The closing cash balance is derived as the opening cash balance, adding the total agreement income for the period less in-country expenditures and adding reconciliation adjustments for the period.</text>
  </threadedComment>
  <threadedComment ref="B155" dT="2021-07-15T15:12:43.93" personId="{332BAFEE-F92E-42C8-974C-A8B7FFDE0CBD}" id="{E2004D01-6721-4A2E-9188-9E24E7E18916}">
    <text>Represent the bank statement(s) balance as at the report period end.</text>
  </threadedComment>
  <threadedComment ref="B158" dT="2021-07-15T14:30:40.17" personId="{332BAFEE-F92E-42C8-974C-A8B7FFDE0CBD}" id="{9AE08D8D-1051-455D-A92F-E6BDE8692C59}">
    <text>Covers all unpaid expenses including any open invoices, or values for which goods have been received and services rendered but not paid as at the end of the reporting period</text>
  </threadedComment>
  <threadedComment ref="B159" dT="2021-07-15T14:31:10.50" personId="{332BAFEE-F92E-42C8-974C-A8B7FFDE0CBD}" id="{7408FD21-2D3E-46FF-B79B-D1731510ED1D}">
    <text>Represents the value of signed contracts for which good have not been received or services rendered (not yet invoiced) by a supplier as at the reporting period end</text>
  </threadedComment>
  <threadedComment ref="B169" dT="2021-07-15T14:30:40.17" personId="{332BAFEE-F92E-42C8-974C-A8B7FFDE0CBD}" id="{D25A427A-28E9-4453-8779-555D008ECB88}">
    <text>Covers all unpaid expenses including any open invoices, or values for which goods have been received and services rendered but not paid as at the end of the reporting period</text>
  </threadedComment>
  <threadedComment ref="I169" dT="2021-07-15T14:30:40.17" personId="{332BAFEE-F92E-42C8-974C-A8B7FFDE0CBD}" id="{62825CA9-CC75-48DD-B54B-0D0E0849A992}">
    <text>Covers all unpaid expenses including any open invoices, or values for which goods have been received and services rendered but not paid as at the end of the reporting period</text>
  </threadedComment>
</ThreadedComments>
</file>

<file path=xl/threadedComments/threadedComment2.xml><?xml version="1.0" encoding="utf-8"?>
<ThreadedComments xmlns="http://schemas.microsoft.com/office/spreadsheetml/2018/threadedcomments" xmlns:x="http://schemas.openxmlformats.org/spreadsheetml/2006/main">
  <threadedComment ref="B141" dT="2021-07-21T13:39:13.19" personId="{332BAFEE-F92E-42C8-974C-A8B7FFDE0CBD}" id="{D9BD9D61-BB6A-4512-A0E0-AFBAC039FBF8}">
    <text>Should correspond to the prior period’s closing cash balance as reported by the recipient of CCM funds. It should reflect in-country unused funds (bank account + petty cash). It exclusively reflect the Agreement cash balance, funds from other sources should be excluded.</text>
  </threadedComment>
  <threadedComment ref="B143" dT="2021-07-21T13:40:14.69" personId="{332BAFEE-F92E-42C8-974C-A8B7FFDE0CBD}" id="{A447A65A-A086-45D5-AB28-8E69545324F2}">
    <text>All the disbursements executed by the Global Fund during the reporting period.</text>
  </threadedComment>
  <threadedComment ref="B144" dT="2021-10-01T12:59:08.39" personId="{332BAFEE-F92E-42C8-974C-A8B7FFDE0CBD}" id="{F4B48CB2-E8A1-4ED8-A351-548F24B03170}">
    <text>Depending on the case, it can be positive or negative</text>
  </threadedComment>
  <threadedComment ref="B149" dT="2021-07-21T13:42:37.74" personId="{332BAFEE-F92E-42C8-974C-A8B7FFDE0CBD}" id="{A8895525-5F23-41E5-BDCD-250ABA2AC5F6}">
    <text>Adjustment is to take into account foreign exchange gains or losses from translating closing non agreement currency balances (functional and/or other currencies) to agreement reporting currency balances at the end of the reporting period.</text>
  </threadedComment>
  <threadedComment ref="B151" dT="2021-07-21T13:43:44.96" personId="{332BAFEE-F92E-42C8-974C-A8B7FFDE0CBD}" id="{49155150-6900-4E51-BD03-8F37D3E3FDB9}">
    <text>Changes arising from prior periods’ progress update financial information emanating from correction of errors and mispostings.</text>
  </threadedComment>
  <threadedComment ref="B154" dT="2021-07-15T14:26:59.61" personId="{332BAFEE-F92E-42C8-974C-A8B7FFDE0CBD}" id="{82C172DE-CB6D-4C75-9030-1BC69764CEFD}">
    <text>The closing cash balance is derived as the opening cash balance, adding the total agreement income for the period less in-country expenditures and adding reconciliation adjustments for the period.</text>
  </threadedComment>
  <threadedComment ref="B155" dT="2021-07-15T15:12:43.93" personId="{332BAFEE-F92E-42C8-974C-A8B7FFDE0CBD}" id="{66AB14C9-9F26-4F0C-92B2-3C8509B57EB1}">
    <text>Represent the bank statement(s) balance as at the report period end.</text>
  </threadedComment>
  <threadedComment ref="B158" dT="2021-07-15T14:30:40.17" personId="{332BAFEE-F92E-42C8-974C-A8B7FFDE0CBD}" id="{CD264B78-4187-41FE-8349-E868FAE5774A}">
    <text>Covers all unpaid expenses including any open invoices, or values for which goods have been received and services rendered but not paid as at the end of the reporting period</text>
  </threadedComment>
  <threadedComment ref="B159" dT="2021-07-15T14:31:10.50" personId="{332BAFEE-F92E-42C8-974C-A8B7FFDE0CBD}" id="{0503E208-3418-4094-8D4F-37A81B7C1289}">
    <text>Represents the value of signed contracts for which good have not been received or services rendered (not yet invoiced) by a supplier as at the reporting period end</text>
  </threadedComment>
  <threadedComment ref="B169" dT="2021-07-15T14:30:40.17" personId="{332BAFEE-F92E-42C8-974C-A8B7FFDE0CBD}" id="{488F31A9-DCEE-4614-88F4-D08419505DF6}">
    <text>Covers all unpaid expenses including any open invoices, or values for which goods have been received and services rendered but not paid as at the end of the reporting period</text>
  </threadedComment>
  <threadedComment ref="I169" dT="2021-07-15T14:30:40.17" personId="{332BAFEE-F92E-42C8-974C-A8B7FFDE0CBD}" id="{AAFC8247-9851-4252-B2F9-9CBA5E57D7CE}">
    <text>Covers all unpaid expenses including any open invoices, or values for which goods have been received and services rendered but not paid as at the end of the reporting period</text>
  </threadedComment>
</ThreadedComments>
</file>

<file path=xl/threadedComments/threadedComment3.xml><?xml version="1.0" encoding="utf-8"?>
<ThreadedComments xmlns="http://schemas.microsoft.com/office/spreadsheetml/2018/threadedcomments" xmlns:x="http://schemas.openxmlformats.org/spreadsheetml/2006/main">
  <threadedComment ref="B141" dT="2021-07-21T13:39:13.19" personId="{332BAFEE-F92E-42C8-974C-A8B7FFDE0CBD}" id="{D50EA5A0-C4CD-4C9F-BBB8-BA5A18136CD5}">
    <text>Should correspond to the prior period’s closing cash balance as reported by the recipient of CCM funds. It should reflect in-country unused funds (bank account + petty cash). It exclusively reflect the Agreement cash balance, funds from other sources should be excluded.</text>
  </threadedComment>
  <threadedComment ref="B143" dT="2021-07-21T13:40:14.69" personId="{332BAFEE-F92E-42C8-974C-A8B7FFDE0CBD}" id="{C6F432F8-04F0-424D-A165-913D773EF9CA}">
    <text>All the disbursements executed by the Global Fund during the reporting period.</text>
  </threadedComment>
  <threadedComment ref="B144" dT="2021-10-01T12:59:56.74" personId="{332BAFEE-F92E-42C8-974C-A8B7FFDE0CBD}" id="{855B7B91-AC25-4B67-BAE3-788B36AC204E}">
    <text>Depending on the case, it can be positive or negative</text>
  </threadedComment>
  <threadedComment ref="B149" dT="2021-07-21T13:42:37.74" personId="{332BAFEE-F92E-42C8-974C-A8B7FFDE0CBD}" id="{DA0B9AFA-EAC1-41F3-8586-B30D384C7363}">
    <text>Adjustment is to take into account foreign exchange gains or losses from translating closing non agreement currency balances (functional and/or other currencies) to agreement reporting currency balances at the end of the reporting period.</text>
  </threadedComment>
  <threadedComment ref="B151" dT="2021-07-21T13:43:44.96" personId="{332BAFEE-F92E-42C8-974C-A8B7FFDE0CBD}" id="{E25736F9-5A80-47CE-A588-52F9513F9439}">
    <text>Changes arising from prior periods’ progress update financial information emanating from correction of errors and mispostings.</text>
  </threadedComment>
  <threadedComment ref="B154" dT="2021-07-15T14:26:59.61" personId="{332BAFEE-F92E-42C8-974C-A8B7FFDE0CBD}" id="{126FAC70-E87C-4C61-80FD-50A98025DE82}">
    <text>The closing cash balance is derived as the opening cash balance, adding the total agreement income for the period less in-country expenditures and adding reconciliation adjustments for the period.</text>
  </threadedComment>
  <threadedComment ref="B155" dT="2021-07-15T15:12:43.93" personId="{332BAFEE-F92E-42C8-974C-A8B7FFDE0CBD}" id="{348FC0F6-21E8-4815-9A92-184BD239BBF1}">
    <text>Represent the bank statement(s) balance as at the report period end.</text>
  </threadedComment>
  <threadedComment ref="B158" dT="2021-07-15T14:30:40.17" personId="{332BAFEE-F92E-42C8-974C-A8B7FFDE0CBD}" id="{45DCB15D-5299-408E-8C2C-D4450060D10B}">
    <text>Covers all unpaid expenses including any open invoices, or values for which goods have been received and services rendered but not paid as at the end of the reporting period</text>
  </threadedComment>
  <threadedComment ref="B159" dT="2021-07-15T14:31:10.50" personId="{332BAFEE-F92E-42C8-974C-A8B7FFDE0CBD}" id="{6682FED2-8BBB-4382-BD0D-AF738AD611E4}">
    <text>Represents the value of signed contracts for which good have not been received or services rendered (not yet invoiced) by a supplier as at the reporting period end</text>
  </threadedComment>
  <threadedComment ref="B169" dT="2021-07-15T14:30:40.17" personId="{332BAFEE-F92E-42C8-974C-A8B7FFDE0CBD}" id="{7A01CA60-C280-49B2-B673-B2BD8CD3CFF9}">
    <text>Covers all unpaid expenses including any open invoices, or values for which goods have been received and services rendered but not paid as at the end of the reporting period</text>
  </threadedComment>
  <threadedComment ref="I169" dT="2021-07-15T14:30:40.17" personId="{332BAFEE-F92E-42C8-974C-A8B7FFDE0CBD}" id="{86ABC0F3-D465-4F17-8C0A-F46587A0ABD7}">
    <text>Covers all unpaid expenses including any open invoices, or values for which goods have been received and services rendered but not paid as at the end of the reporting period</text>
  </threadedComment>
</ThreadedComments>
</file>

<file path=xl/threadedComments/threadedComment4.xml><?xml version="1.0" encoding="utf-8"?>
<ThreadedComments xmlns="http://schemas.microsoft.com/office/spreadsheetml/2018/threadedcomments" xmlns:x="http://schemas.openxmlformats.org/spreadsheetml/2006/main">
  <threadedComment ref="B141" dT="2021-07-21T13:39:13.19" personId="{332BAFEE-F92E-42C8-974C-A8B7FFDE0CBD}" id="{D8EFABCB-3B20-4055-B46F-11ECB30C5AB0}">
    <text>Should correspond to the prior period’s closing cash balance as reported by the recipient of CCM funds. It should reflect in-country unused funds (bank account + petty cash). It exclusively reflect the Agreement cash balance, funds from other sources should be excluded.</text>
  </threadedComment>
  <threadedComment ref="B143" dT="2021-07-21T13:40:14.69" personId="{332BAFEE-F92E-42C8-974C-A8B7FFDE0CBD}" id="{AA87CAF3-24BA-4173-912E-21C372A858FD}">
    <text>All the disbursements executed by the Global Fund during the reporting period.</text>
  </threadedComment>
  <threadedComment ref="B144" dT="2021-10-01T12:57:46.95" personId="{332BAFEE-F92E-42C8-974C-A8B7FFDE0CBD}" id="{F1272291-1060-4B6C-9B2D-593A941BA288}">
    <text>Depending on the case, it can be positive or negative</text>
  </threadedComment>
  <threadedComment ref="B149" dT="2021-07-21T13:42:37.74" personId="{332BAFEE-F92E-42C8-974C-A8B7FFDE0CBD}" id="{326408A2-903A-45EB-B08A-B11F4938A1BF}">
    <text>Adjustment is to take into account foreign exchange gains or losses from translating closing non agreement currency balances (functional and/or other currencies) to agreement reporting currency balances at the end of the reporting period.</text>
  </threadedComment>
  <threadedComment ref="B151" dT="2021-07-21T13:43:44.96" personId="{332BAFEE-F92E-42C8-974C-A8B7FFDE0CBD}" id="{A304A336-A522-402C-BFCB-A7B619DE9D0E}">
    <text>Changes arising from prior periods’ progress update financial information emanating from correction of errors and mispostings.</text>
  </threadedComment>
  <threadedComment ref="B154" dT="2021-07-15T14:26:59.61" personId="{332BAFEE-F92E-42C8-974C-A8B7FFDE0CBD}" id="{A7949330-33F8-4A9C-9584-2F12D2DD8943}">
    <text>The closing cash balance is derived as the opening cash balance, adding the total agreement income for the period less in-country expenditures and adding reconciliation adjustments for the period.</text>
  </threadedComment>
  <threadedComment ref="B155" dT="2021-07-15T15:12:43.93" personId="{332BAFEE-F92E-42C8-974C-A8B7FFDE0CBD}" id="{D488C9CA-97EA-41E0-8D4D-D3C45C337E09}">
    <text>Represent the bank statement(s) balance as at the report period end.</text>
  </threadedComment>
  <threadedComment ref="B158" dT="2021-07-15T14:30:40.17" personId="{332BAFEE-F92E-42C8-974C-A8B7FFDE0CBD}" id="{FBFEA9FF-9CFC-4C0A-9BBD-7382A3CDACEA}">
    <text>Covers all unpaid expenses including any open invoices, or values for which goods have been received and services rendered but not paid as at the end of the reporting period</text>
  </threadedComment>
  <threadedComment ref="B159" dT="2021-07-15T14:31:10.50" personId="{332BAFEE-F92E-42C8-974C-A8B7FFDE0CBD}" id="{E2A82996-1E55-4F12-8744-2D2100D22585}">
    <text>Represents the value of signed contracts for which good have not been received or services rendered (not yet invoiced) by a supplier as at the reporting period end</text>
  </threadedComment>
  <threadedComment ref="B169" dT="2021-07-15T14:30:40.17" personId="{332BAFEE-F92E-42C8-974C-A8B7FFDE0CBD}" id="{A16A2248-DB84-4246-93CB-CA5A889880AA}">
    <text>Covers all unpaid expenses including any open invoices, or values for which goods have been received and services rendered but not paid as at the end of the reporting period</text>
  </threadedComment>
  <threadedComment ref="I169" dT="2021-07-15T14:30:40.17" personId="{332BAFEE-F92E-42C8-974C-A8B7FFDE0CBD}" id="{E382BE43-6C50-4CB2-AEC2-264615AD4A62}">
    <text>Covers all unpaid expenses including any open invoices, or values for which goods have been received and services rendered but not paid as at the end of the reporting period</text>
  </threadedComment>
</ThreadedComments>
</file>

<file path=xl/threadedComments/threadedComment5.xml><?xml version="1.0" encoding="utf-8"?>
<ThreadedComments xmlns="http://schemas.microsoft.com/office/spreadsheetml/2018/threadedcomments" xmlns:x="http://schemas.openxmlformats.org/spreadsheetml/2006/main">
  <threadedComment ref="B141" dT="2021-07-21T13:39:13.19" personId="{332BAFEE-F92E-42C8-974C-A8B7FFDE0CBD}" id="{5D84FF19-87DE-4B7E-AA47-E052C5DB9E96}">
    <text>Should correspond to the prior period’s closing cash balance as reported by the recipient of CCM funds. It should reflect in-country unused funds (bank account + petty cash). It exclusively reflect the Agreement cash balance, funds from other sources should be excluded.</text>
  </threadedComment>
  <threadedComment ref="B143" dT="2021-07-21T13:40:14.69" personId="{332BAFEE-F92E-42C8-974C-A8B7FFDE0CBD}" id="{A8F9C9D7-9EA1-4D89-96BC-166E5985C7F9}">
    <text>All the disbursements executed by the Global Fund during the reporting period.</text>
  </threadedComment>
  <threadedComment ref="B144" dT="2021-10-01T13:01:30.89" personId="{332BAFEE-F92E-42C8-974C-A8B7FFDE0CBD}" id="{4D87E199-BA31-43A5-9F7B-F966F8481F6C}">
    <text>Depending on the case, it can be positive or negative</text>
  </threadedComment>
  <threadedComment ref="B149" dT="2021-07-21T13:42:37.74" personId="{332BAFEE-F92E-42C8-974C-A8B7FFDE0CBD}" id="{91C550A4-7EFE-42FF-A763-43312008333E}">
    <text>Adjustment is to take into account foreign exchange gains or losses from translating closing non agreement currency balances (functional and/or other currencies) to agreement reporting currency balances at the end of the reporting period.</text>
  </threadedComment>
  <threadedComment ref="B151" dT="2021-07-21T13:43:44.96" personId="{332BAFEE-F92E-42C8-974C-A8B7FFDE0CBD}" id="{45AFAF78-90AE-4789-926C-61EE98288304}">
    <text>Changes arising from prior periods’ progress update financial information emanating from correction of errors and mispostings.</text>
  </threadedComment>
  <threadedComment ref="B154" dT="2021-07-15T14:26:59.61" personId="{332BAFEE-F92E-42C8-974C-A8B7FFDE0CBD}" id="{7C8113B9-76C1-4572-B082-096213C26912}">
    <text>The closing cash balance is derived as the opening cash balance, adding the total agreement income for the period less in-country expenditures and adding reconciliation adjustments for the period.</text>
  </threadedComment>
  <threadedComment ref="B155" dT="2021-07-15T15:12:43.93" personId="{332BAFEE-F92E-42C8-974C-A8B7FFDE0CBD}" id="{A3E893E6-4BD7-4D9F-BD75-180EE76343FE}">
    <text>Represent the bank statement(s) balance as at the report period end.</text>
  </threadedComment>
  <threadedComment ref="B158" dT="2021-07-15T14:30:40.17" personId="{332BAFEE-F92E-42C8-974C-A8B7FFDE0CBD}" id="{D12F6E59-D1A4-4C9F-ACE6-6803C1663EA1}">
    <text>Covers all unpaid expenses including any open invoices, or values for which goods have been received and services rendered but not paid as at the end of the reporting period</text>
  </threadedComment>
  <threadedComment ref="B159" dT="2021-07-15T14:31:10.50" personId="{332BAFEE-F92E-42C8-974C-A8B7FFDE0CBD}" id="{F95D8448-F9BA-45CC-A46A-3B685DB478D9}">
    <text>Represents the value of signed contracts for which good have not been received or services rendered (not yet invoiced) by a supplier as at the reporting period end</text>
  </threadedComment>
  <threadedComment ref="B169" dT="2021-07-15T14:30:40.17" personId="{332BAFEE-F92E-42C8-974C-A8B7FFDE0CBD}" id="{F268A3A4-9B27-4CBD-A4DC-AB24706901EF}">
    <text>Covers all unpaid expenses including any open invoices, or values for which goods have been received and services rendered but not paid as at the end of the reporting period</text>
  </threadedComment>
  <threadedComment ref="I169" dT="2021-07-15T14:30:40.17" personId="{332BAFEE-F92E-42C8-974C-A8B7FFDE0CBD}" id="{1BAF4BA3-ACFC-4B1C-8150-48903C3E2F59}">
    <text>Covers all unpaid expenses including any open invoices, or values for which goods have been received and services rendered but not paid as at the end of the reporting period</text>
  </threadedComment>
</ThreadedComments>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11" Type="http://schemas.microsoft.com/office/2017/10/relationships/threadedComment" Target="../threadedComments/threadedComment1.xml"/><Relationship Id="rId5" Type="http://schemas.openxmlformats.org/officeDocument/2006/relationships/table" Target="../tables/table2.xml"/><Relationship Id="rId10"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vmlDrawing" Target="../drawings/vmlDrawing2.v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table" Target="../tables/table9.xml"/><Relationship Id="rId11" Type="http://schemas.microsoft.com/office/2017/10/relationships/threadedComment" Target="../threadedComments/threadedComment2.xml"/><Relationship Id="rId5" Type="http://schemas.openxmlformats.org/officeDocument/2006/relationships/table" Target="../tables/table8.xml"/><Relationship Id="rId10" Type="http://schemas.openxmlformats.org/officeDocument/2006/relationships/comments" Target="../comments2.xml"/><Relationship Id="rId4" Type="http://schemas.openxmlformats.org/officeDocument/2006/relationships/table" Target="../tables/table7.xml"/><Relationship Id="rId9"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vmlDrawing" Target="../drawings/vmlDrawing3.v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table" Target="../tables/table15.xml"/><Relationship Id="rId11" Type="http://schemas.microsoft.com/office/2017/10/relationships/threadedComment" Target="../threadedComments/threadedComment3.xml"/><Relationship Id="rId5" Type="http://schemas.openxmlformats.org/officeDocument/2006/relationships/table" Target="../tables/table14.xml"/><Relationship Id="rId10" Type="http://schemas.openxmlformats.org/officeDocument/2006/relationships/comments" Target="../comments3.xml"/><Relationship Id="rId4" Type="http://schemas.openxmlformats.org/officeDocument/2006/relationships/table" Target="../tables/table13.xml"/><Relationship Id="rId9"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8" Type="http://schemas.openxmlformats.org/officeDocument/2006/relationships/table" Target="../tables/table23.xml"/><Relationship Id="rId3" Type="http://schemas.openxmlformats.org/officeDocument/2006/relationships/vmlDrawing" Target="../drawings/vmlDrawing4.vml"/><Relationship Id="rId7" Type="http://schemas.openxmlformats.org/officeDocument/2006/relationships/table" Target="../tables/table2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table" Target="../tables/table21.xml"/><Relationship Id="rId11" Type="http://schemas.microsoft.com/office/2017/10/relationships/threadedComment" Target="../threadedComments/threadedComment4.xml"/><Relationship Id="rId5" Type="http://schemas.openxmlformats.org/officeDocument/2006/relationships/table" Target="../tables/table20.xml"/><Relationship Id="rId10" Type="http://schemas.openxmlformats.org/officeDocument/2006/relationships/comments" Target="../comments4.xml"/><Relationship Id="rId4" Type="http://schemas.openxmlformats.org/officeDocument/2006/relationships/table" Target="../tables/table19.xml"/><Relationship Id="rId9" Type="http://schemas.openxmlformats.org/officeDocument/2006/relationships/table" Target="../tables/table24.xml"/></Relationships>
</file>

<file path=xl/worksheets/_rels/sheet9.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vmlDrawing" Target="../drawings/vmlDrawing5.vml"/><Relationship Id="rId7" Type="http://schemas.openxmlformats.org/officeDocument/2006/relationships/table" Target="../tables/table28.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table" Target="../tables/table27.xml"/><Relationship Id="rId11" Type="http://schemas.microsoft.com/office/2017/10/relationships/threadedComment" Target="../threadedComments/threadedComment5.xml"/><Relationship Id="rId5" Type="http://schemas.openxmlformats.org/officeDocument/2006/relationships/table" Target="../tables/table26.xml"/><Relationship Id="rId10" Type="http://schemas.openxmlformats.org/officeDocument/2006/relationships/comments" Target="../comments5.xml"/><Relationship Id="rId4" Type="http://schemas.openxmlformats.org/officeDocument/2006/relationships/table" Target="../tables/table25.xml"/><Relationship Id="rId9" Type="http://schemas.openxmlformats.org/officeDocument/2006/relationships/table" Target="../tables/table3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table" Target="../tables/table42.xml"/><Relationship Id="rId18" Type="http://schemas.openxmlformats.org/officeDocument/2006/relationships/table" Target="../tables/table47.xml"/><Relationship Id="rId26" Type="http://schemas.openxmlformats.org/officeDocument/2006/relationships/table" Target="../tables/table55.xml"/><Relationship Id="rId39" Type="http://schemas.openxmlformats.org/officeDocument/2006/relationships/table" Target="../tables/table68.xml"/><Relationship Id="rId21" Type="http://schemas.openxmlformats.org/officeDocument/2006/relationships/table" Target="../tables/table50.xml"/><Relationship Id="rId34" Type="http://schemas.openxmlformats.org/officeDocument/2006/relationships/table" Target="../tables/table63.xml"/><Relationship Id="rId42" Type="http://schemas.openxmlformats.org/officeDocument/2006/relationships/table" Target="../tables/table71.xml"/><Relationship Id="rId47" Type="http://schemas.openxmlformats.org/officeDocument/2006/relationships/table" Target="../tables/table76.xml"/><Relationship Id="rId7" Type="http://schemas.openxmlformats.org/officeDocument/2006/relationships/table" Target="../tables/table36.xml"/><Relationship Id="rId2" Type="http://schemas.openxmlformats.org/officeDocument/2006/relationships/table" Target="../tables/table31.xml"/><Relationship Id="rId16" Type="http://schemas.openxmlformats.org/officeDocument/2006/relationships/table" Target="../tables/table45.xml"/><Relationship Id="rId29" Type="http://schemas.openxmlformats.org/officeDocument/2006/relationships/table" Target="../tables/table58.xml"/><Relationship Id="rId1" Type="http://schemas.openxmlformats.org/officeDocument/2006/relationships/printerSettings" Target="../printerSettings/printerSettings14.bin"/><Relationship Id="rId6" Type="http://schemas.openxmlformats.org/officeDocument/2006/relationships/table" Target="../tables/table35.xml"/><Relationship Id="rId11" Type="http://schemas.openxmlformats.org/officeDocument/2006/relationships/table" Target="../tables/table40.xml"/><Relationship Id="rId24" Type="http://schemas.openxmlformats.org/officeDocument/2006/relationships/table" Target="../tables/table53.xml"/><Relationship Id="rId32" Type="http://schemas.openxmlformats.org/officeDocument/2006/relationships/table" Target="../tables/table61.xml"/><Relationship Id="rId37" Type="http://schemas.openxmlformats.org/officeDocument/2006/relationships/table" Target="../tables/table66.xml"/><Relationship Id="rId40" Type="http://schemas.openxmlformats.org/officeDocument/2006/relationships/table" Target="../tables/table69.xml"/><Relationship Id="rId45" Type="http://schemas.openxmlformats.org/officeDocument/2006/relationships/table" Target="../tables/table74.xml"/><Relationship Id="rId5" Type="http://schemas.openxmlformats.org/officeDocument/2006/relationships/table" Target="../tables/table34.xml"/><Relationship Id="rId15" Type="http://schemas.openxmlformats.org/officeDocument/2006/relationships/table" Target="../tables/table44.xml"/><Relationship Id="rId23" Type="http://schemas.openxmlformats.org/officeDocument/2006/relationships/table" Target="../tables/table52.xml"/><Relationship Id="rId28" Type="http://schemas.openxmlformats.org/officeDocument/2006/relationships/table" Target="../tables/table57.xml"/><Relationship Id="rId36" Type="http://schemas.openxmlformats.org/officeDocument/2006/relationships/table" Target="../tables/table65.xml"/><Relationship Id="rId10" Type="http://schemas.openxmlformats.org/officeDocument/2006/relationships/table" Target="../tables/table39.xml"/><Relationship Id="rId19" Type="http://schemas.openxmlformats.org/officeDocument/2006/relationships/table" Target="../tables/table48.xml"/><Relationship Id="rId31" Type="http://schemas.openxmlformats.org/officeDocument/2006/relationships/table" Target="../tables/table60.xml"/><Relationship Id="rId44" Type="http://schemas.openxmlformats.org/officeDocument/2006/relationships/table" Target="../tables/table73.xml"/><Relationship Id="rId4" Type="http://schemas.openxmlformats.org/officeDocument/2006/relationships/table" Target="../tables/table33.xml"/><Relationship Id="rId9" Type="http://schemas.openxmlformats.org/officeDocument/2006/relationships/table" Target="../tables/table38.xml"/><Relationship Id="rId14" Type="http://schemas.openxmlformats.org/officeDocument/2006/relationships/table" Target="../tables/table43.xml"/><Relationship Id="rId22" Type="http://schemas.openxmlformats.org/officeDocument/2006/relationships/table" Target="../tables/table51.xml"/><Relationship Id="rId27" Type="http://schemas.openxmlformats.org/officeDocument/2006/relationships/table" Target="../tables/table56.xml"/><Relationship Id="rId30" Type="http://schemas.openxmlformats.org/officeDocument/2006/relationships/table" Target="../tables/table59.xml"/><Relationship Id="rId35" Type="http://schemas.openxmlformats.org/officeDocument/2006/relationships/table" Target="../tables/table64.xml"/><Relationship Id="rId43" Type="http://schemas.openxmlformats.org/officeDocument/2006/relationships/table" Target="../tables/table72.xml"/><Relationship Id="rId48" Type="http://schemas.openxmlformats.org/officeDocument/2006/relationships/table" Target="../tables/table77.xml"/><Relationship Id="rId8" Type="http://schemas.openxmlformats.org/officeDocument/2006/relationships/table" Target="../tables/table37.xml"/><Relationship Id="rId3" Type="http://schemas.openxmlformats.org/officeDocument/2006/relationships/table" Target="../tables/table32.xml"/><Relationship Id="rId12" Type="http://schemas.openxmlformats.org/officeDocument/2006/relationships/table" Target="../tables/table41.xml"/><Relationship Id="rId17" Type="http://schemas.openxmlformats.org/officeDocument/2006/relationships/table" Target="../tables/table46.xml"/><Relationship Id="rId25" Type="http://schemas.openxmlformats.org/officeDocument/2006/relationships/table" Target="../tables/table54.xml"/><Relationship Id="rId33" Type="http://schemas.openxmlformats.org/officeDocument/2006/relationships/table" Target="../tables/table62.xml"/><Relationship Id="rId38" Type="http://schemas.openxmlformats.org/officeDocument/2006/relationships/table" Target="../tables/table67.xml"/><Relationship Id="rId46" Type="http://schemas.openxmlformats.org/officeDocument/2006/relationships/table" Target="../tables/table75.xml"/><Relationship Id="rId20" Type="http://schemas.openxmlformats.org/officeDocument/2006/relationships/table" Target="../tables/table49.xml"/><Relationship Id="rId41" Type="http://schemas.openxmlformats.org/officeDocument/2006/relationships/table" Target="../tables/table7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D2F08-CA14-4A1B-A81A-6CBBD2D445BC}">
  <sheetPr>
    <tabColor rgb="FF92D050"/>
    <pageSetUpPr fitToPage="1"/>
  </sheetPr>
  <dimension ref="A1:AR243"/>
  <sheetViews>
    <sheetView showGridLines="0" view="pageBreakPreview" topLeftCell="A89" zoomScale="70" zoomScaleNormal="90" zoomScaleSheetLayoutView="70" workbookViewId="0">
      <selection activeCell="F62" sqref="F62"/>
    </sheetView>
  </sheetViews>
  <sheetFormatPr baseColWidth="10" defaultColWidth="10.58203125" defaultRowHeight="25.5" customHeight="1" x14ac:dyDescent="0.3"/>
  <cols>
    <col min="1" max="1" width="11.58203125" style="12" customWidth="1"/>
    <col min="2" max="2" width="12.08203125" style="12" customWidth="1"/>
    <col min="3" max="3" width="35.08203125" style="12" customWidth="1"/>
    <col min="4" max="4" width="30.58203125" style="12" customWidth="1"/>
    <col min="5" max="5" width="24.08203125" style="12" customWidth="1"/>
    <col min="6" max="7" width="20.58203125" style="12" customWidth="1"/>
    <col min="8" max="8" width="17.08203125" style="12" customWidth="1"/>
    <col min="9" max="9" width="84.08203125" style="12" customWidth="1"/>
    <col min="10" max="10" width="19.58203125" style="12" customWidth="1"/>
    <col min="11" max="11" width="40.58203125" style="12" customWidth="1"/>
    <col min="12" max="13" width="20.58203125" style="12" customWidth="1"/>
    <col min="14" max="14" width="40.58203125" style="12" customWidth="1"/>
    <col min="15" max="15" width="10.58203125" style="12"/>
    <col min="16" max="16" width="21.58203125" style="12" customWidth="1"/>
    <col min="17" max="17" width="30.58203125" style="12" customWidth="1"/>
    <col min="18" max="18" width="18.58203125" style="12" customWidth="1"/>
    <col min="19" max="19" width="12.08203125" style="12" customWidth="1"/>
    <col min="20" max="20" width="3.08203125" style="12" customWidth="1"/>
    <col min="21" max="21" width="2.5" style="12" customWidth="1"/>
    <col min="22" max="22" width="10.58203125" style="12" customWidth="1"/>
    <col min="23" max="16384" width="10.58203125" style="12"/>
  </cols>
  <sheetData>
    <row r="1" spans="1:22" ht="25.5" customHeight="1" x14ac:dyDescent="0.3">
      <c r="A1" s="102"/>
      <c r="B1" s="102"/>
      <c r="C1" s="102"/>
      <c r="D1" s="101"/>
      <c r="E1" s="101"/>
      <c r="F1" s="102"/>
      <c r="G1" s="102"/>
      <c r="H1" s="102"/>
      <c r="I1" s="102"/>
      <c r="J1" s="102"/>
      <c r="K1" s="102"/>
      <c r="L1" s="102"/>
      <c r="M1" s="102"/>
      <c r="N1" s="102"/>
      <c r="O1" s="102"/>
      <c r="P1" s="102"/>
    </row>
    <row r="2" spans="1:22" ht="25.5" customHeight="1" x14ac:dyDescent="0.3">
      <c r="A2" s="102"/>
      <c r="B2" s="101"/>
      <c r="C2" s="101"/>
      <c r="D2" s="101"/>
      <c r="E2" s="101"/>
      <c r="F2" s="101"/>
      <c r="G2" s="101"/>
      <c r="H2" s="101"/>
      <c r="I2" s="101"/>
      <c r="J2" s="102"/>
      <c r="K2" s="102"/>
      <c r="L2" s="102"/>
      <c r="M2" s="102"/>
      <c r="N2" s="102"/>
      <c r="O2" s="101"/>
      <c r="P2" s="101"/>
      <c r="Q2" s="11"/>
    </row>
    <row r="3" spans="1:22" ht="25.5" customHeight="1" x14ac:dyDescent="0.3">
      <c r="A3" s="101"/>
      <c r="B3" s="101"/>
      <c r="C3" s="101"/>
      <c r="D3" s="101"/>
      <c r="E3" s="101"/>
      <c r="F3" s="101"/>
      <c r="G3" s="101"/>
      <c r="H3" s="101"/>
      <c r="I3" s="103" t="s">
        <v>347</v>
      </c>
      <c r="J3" s="102"/>
      <c r="K3" s="102"/>
      <c r="L3" s="102"/>
      <c r="M3" s="102"/>
      <c r="N3" s="102"/>
      <c r="O3" s="101"/>
      <c r="P3" s="101"/>
      <c r="Q3" s="11"/>
      <c r="R3" s="11"/>
      <c r="S3" s="11"/>
      <c r="T3" s="11"/>
      <c r="U3" s="11"/>
      <c r="V3" s="11"/>
    </row>
    <row r="4" spans="1:22" ht="25.4" customHeight="1" x14ac:dyDescent="0.3">
      <c r="A4" s="101"/>
      <c r="B4" s="101"/>
      <c r="C4" s="101"/>
      <c r="D4" s="101"/>
      <c r="E4" s="101"/>
      <c r="F4" s="101"/>
      <c r="G4" s="101"/>
      <c r="H4" s="101"/>
      <c r="I4" s="101"/>
      <c r="J4" s="102"/>
      <c r="K4" s="102"/>
      <c r="L4" s="102"/>
      <c r="M4" s="102"/>
      <c r="N4" s="102"/>
      <c r="O4" s="101"/>
      <c r="P4" s="101"/>
      <c r="Q4" s="11"/>
      <c r="R4" s="11"/>
      <c r="S4" s="11"/>
      <c r="T4" s="11"/>
      <c r="U4" s="11"/>
      <c r="V4" s="11"/>
    </row>
    <row r="5" spans="1:22" ht="25.4" customHeight="1" thickBot="1" x14ac:dyDescent="0.35">
      <c r="A5" s="101"/>
      <c r="B5" s="101"/>
      <c r="C5" s="101"/>
      <c r="D5" s="101"/>
      <c r="E5" s="101"/>
      <c r="F5" s="101"/>
      <c r="G5" s="101"/>
      <c r="H5" s="101"/>
      <c r="I5" s="101"/>
      <c r="J5" s="102"/>
      <c r="K5" s="102"/>
      <c r="L5" s="102"/>
      <c r="M5" s="102"/>
      <c r="N5" s="102"/>
      <c r="O5" s="101"/>
      <c r="P5" s="101"/>
      <c r="Q5" s="11"/>
      <c r="R5" s="11"/>
      <c r="S5" s="11"/>
      <c r="T5" s="11"/>
      <c r="U5" s="11"/>
      <c r="V5" s="11"/>
    </row>
    <row r="6" spans="1:22" ht="25.4" customHeight="1" thickBot="1" x14ac:dyDescent="0.35">
      <c r="A6" s="460" t="s">
        <v>360</v>
      </c>
      <c r="B6" s="460"/>
      <c r="C6" s="460"/>
      <c r="D6" s="101"/>
      <c r="E6" s="101"/>
      <c r="F6" s="101"/>
      <c r="G6" s="101"/>
      <c r="H6" s="101"/>
      <c r="I6" s="104" t="s">
        <v>348</v>
      </c>
      <c r="J6" s="102"/>
      <c r="K6" s="105"/>
      <c r="L6" s="102"/>
      <c r="M6" s="102"/>
      <c r="N6" s="102"/>
      <c r="O6" s="101"/>
      <c r="P6" s="101"/>
      <c r="Q6" s="11"/>
      <c r="R6" s="11"/>
      <c r="S6" s="11"/>
      <c r="T6" s="11"/>
      <c r="U6" s="11"/>
      <c r="V6" s="11"/>
    </row>
    <row r="7" spans="1:22" ht="25.4" customHeight="1" thickBot="1" x14ac:dyDescent="0.35">
      <c r="A7" s="510" t="s">
        <v>362</v>
      </c>
      <c r="B7" s="510"/>
      <c r="C7" s="14" t="s">
        <v>416</v>
      </c>
      <c r="D7" s="101"/>
      <c r="E7" s="101"/>
      <c r="F7" s="101"/>
      <c r="G7" s="101"/>
      <c r="H7" s="101"/>
      <c r="I7" s="84" t="s">
        <v>344</v>
      </c>
      <c r="J7" s="102"/>
      <c r="K7" s="102"/>
      <c r="L7" s="102"/>
      <c r="M7" s="102"/>
      <c r="N7" s="102"/>
      <c r="O7" s="101"/>
      <c r="P7" s="101"/>
      <c r="Q7" s="11"/>
      <c r="R7" s="11"/>
      <c r="S7" s="11"/>
      <c r="T7" s="11"/>
      <c r="U7" s="11"/>
      <c r="V7" s="11"/>
    </row>
    <row r="8" spans="1:22" ht="25.4" customHeight="1" thickBot="1" x14ac:dyDescent="0.35">
      <c r="A8" s="510" t="s">
        <v>366</v>
      </c>
      <c r="B8" s="510"/>
      <c r="C8" s="15" t="s">
        <v>417</v>
      </c>
      <c r="D8" s="101"/>
      <c r="E8" s="101"/>
      <c r="F8" s="101"/>
      <c r="G8" s="101"/>
      <c r="H8" s="101"/>
      <c r="I8" s="102"/>
      <c r="J8" s="102"/>
      <c r="K8" s="102"/>
      <c r="L8" s="102"/>
      <c r="M8" s="102"/>
      <c r="N8" s="102"/>
      <c r="O8" s="101"/>
      <c r="P8" s="101"/>
      <c r="Q8" s="11"/>
      <c r="R8" s="11"/>
      <c r="S8" s="11"/>
      <c r="T8" s="11"/>
      <c r="U8" s="11"/>
      <c r="V8" s="11"/>
    </row>
    <row r="9" spans="1:22" ht="25.4" customHeight="1" thickBot="1" x14ac:dyDescent="0.35">
      <c r="A9" s="510" t="s">
        <v>361</v>
      </c>
      <c r="B9" s="510"/>
      <c r="C9" s="14" t="s">
        <v>364</v>
      </c>
      <c r="D9" s="101"/>
      <c r="E9" s="101"/>
      <c r="F9" s="101"/>
      <c r="G9" s="101"/>
      <c r="H9" s="101"/>
      <c r="I9" s="106" t="s">
        <v>358</v>
      </c>
      <c r="J9" s="102"/>
      <c r="K9" s="102"/>
      <c r="L9" s="102"/>
      <c r="M9" s="102"/>
      <c r="N9" s="102"/>
      <c r="O9" s="101"/>
      <c r="P9" s="101"/>
      <c r="Q9" s="11"/>
      <c r="R9" s="11"/>
      <c r="S9" s="11"/>
      <c r="T9" s="11"/>
      <c r="U9" s="11"/>
      <c r="V9" s="11"/>
    </row>
    <row r="10" spans="1:22" ht="25.4" customHeight="1" thickBot="1" x14ac:dyDescent="0.35">
      <c r="A10" s="101"/>
      <c r="B10" s="101"/>
      <c r="C10" s="101"/>
      <c r="D10" s="101"/>
      <c r="E10" s="101"/>
      <c r="F10" s="101"/>
      <c r="G10" s="101"/>
      <c r="H10" s="101"/>
      <c r="I10" s="107"/>
      <c r="J10" s="102"/>
      <c r="K10" s="102"/>
      <c r="L10" s="102"/>
      <c r="M10" s="102"/>
      <c r="N10" s="102"/>
      <c r="O10" s="101"/>
      <c r="P10" s="101"/>
      <c r="Q10" s="11"/>
      <c r="R10" s="11"/>
      <c r="S10" s="11"/>
      <c r="T10" s="11"/>
      <c r="U10" s="11"/>
      <c r="V10" s="11"/>
    </row>
    <row r="11" spans="1:22" ht="25.4" customHeight="1" thickBot="1" x14ac:dyDescent="0.35">
      <c r="A11" s="101"/>
      <c r="B11" s="101"/>
      <c r="C11" s="101"/>
      <c r="D11" s="101"/>
      <c r="E11" s="101"/>
      <c r="F11" s="101"/>
      <c r="G11" s="101"/>
      <c r="H11" s="101"/>
      <c r="I11" s="108" t="s">
        <v>359</v>
      </c>
      <c r="J11" s="109"/>
      <c r="K11" s="102"/>
      <c r="L11" s="102"/>
      <c r="M11" s="102"/>
      <c r="N11" s="102"/>
      <c r="O11" s="101"/>
      <c r="P11" s="101"/>
      <c r="Q11" s="11"/>
      <c r="R11" s="11"/>
      <c r="S11" s="11"/>
      <c r="T11" s="11"/>
      <c r="U11" s="11"/>
      <c r="V11" s="11"/>
    </row>
    <row r="12" spans="1:22" ht="25.4" customHeight="1" thickBot="1" x14ac:dyDescent="0.35">
      <c r="A12" s="101"/>
      <c r="B12" s="101"/>
      <c r="C12" s="101"/>
      <c r="D12" s="101"/>
      <c r="E12" s="101"/>
      <c r="F12" s="101"/>
      <c r="G12" s="101"/>
      <c r="H12" s="101"/>
      <c r="I12" s="102"/>
      <c r="J12" s="102"/>
      <c r="K12" s="102"/>
      <c r="L12" s="102"/>
      <c r="M12" s="102"/>
      <c r="N12" s="102"/>
      <c r="O12" s="101"/>
      <c r="P12" s="101"/>
      <c r="Q12" s="11"/>
      <c r="R12" s="11"/>
      <c r="S12" s="11"/>
      <c r="T12" s="11"/>
      <c r="U12" s="11"/>
      <c r="V12" s="11"/>
    </row>
    <row r="13" spans="1:22" ht="25.4" customHeight="1" thickBot="1" x14ac:dyDescent="0.35">
      <c r="A13" s="101"/>
      <c r="B13" s="101"/>
      <c r="C13" s="101"/>
      <c r="D13" s="101"/>
      <c r="E13" s="101"/>
      <c r="F13" s="101"/>
      <c r="G13" s="101"/>
      <c r="H13" s="101"/>
      <c r="I13" s="106" t="s">
        <v>382</v>
      </c>
      <c r="J13" s="102"/>
      <c r="K13" s="102"/>
      <c r="L13" s="102"/>
      <c r="M13" s="102"/>
      <c r="N13" s="102"/>
      <c r="O13" s="101"/>
      <c r="P13" s="101"/>
      <c r="Q13" s="11"/>
      <c r="R13" s="11"/>
      <c r="S13" s="11"/>
      <c r="T13" s="11"/>
      <c r="U13" s="11"/>
      <c r="V13" s="11"/>
    </row>
    <row r="14" spans="1:22" ht="25.4" customHeight="1" thickBot="1" x14ac:dyDescent="0.35">
      <c r="A14" s="101"/>
      <c r="B14" s="101"/>
      <c r="C14" s="101"/>
      <c r="D14" s="101"/>
      <c r="E14" s="101"/>
      <c r="F14" s="101"/>
      <c r="G14" s="101"/>
      <c r="H14" s="101"/>
      <c r="I14" s="101"/>
      <c r="J14" s="102"/>
      <c r="K14" s="102"/>
      <c r="L14" s="102"/>
      <c r="M14" s="102"/>
      <c r="N14" s="102"/>
      <c r="O14" s="101"/>
      <c r="P14" s="101"/>
      <c r="Q14" s="11"/>
      <c r="R14" s="11"/>
      <c r="S14" s="11"/>
      <c r="T14" s="11"/>
      <c r="U14" s="11"/>
      <c r="V14" s="11"/>
    </row>
    <row r="15" spans="1:22" ht="25.5" customHeight="1" thickBot="1" x14ac:dyDescent="0.35">
      <c r="A15" s="459" t="s">
        <v>149</v>
      </c>
      <c r="B15" s="459"/>
      <c r="C15" s="459"/>
      <c r="D15" s="459"/>
      <c r="E15" s="459"/>
      <c r="F15" s="459"/>
      <c r="G15" s="459"/>
      <c r="H15" s="459"/>
      <c r="I15" s="459"/>
      <c r="J15" s="459"/>
      <c r="K15" s="459"/>
      <c r="L15" s="459"/>
      <c r="M15" s="459"/>
      <c r="N15" s="459"/>
      <c r="O15" s="101"/>
      <c r="P15" s="101"/>
      <c r="Q15" s="11"/>
      <c r="R15" s="11"/>
      <c r="S15" s="11"/>
      <c r="T15" s="11"/>
      <c r="U15" s="11"/>
      <c r="V15" s="11"/>
    </row>
    <row r="16" spans="1:22" ht="35.15" customHeight="1" x14ac:dyDescent="0.3">
      <c r="A16" s="102"/>
      <c r="B16" s="110"/>
      <c r="C16" s="110"/>
      <c r="D16" s="110"/>
      <c r="E16" s="110"/>
      <c r="F16" s="110"/>
      <c r="G16" s="110"/>
      <c r="H16" s="110"/>
      <c r="I16" s="110"/>
      <c r="J16" s="110"/>
      <c r="K16" s="110"/>
      <c r="L16" s="110"/>
      <c r="M16" s="110"/>
      <c r="N16" s="110"/>
      <c r="O16" s="110"/>
      <c r="P16" s="110"/>
      <c r="Q16" s="13"/>
      <c r="R16" s="13"/>
    </row>
    <row r="17" spans="1:22" ht="35.15" customHeight="1" thickBot="1" x14ac:dyDescent="0.35">
      <c r="A17" s="102"/>
      <c r="B17" s="503" t="s">
        <v>162</v>
      </c>
      <c r="C17" s="503"/>
      <c r="D17" s="503"/>
      <c r="E17" s="102"/>
      <c r="F17" s="503" t="s">
        <v>195</v>
      </c>
      <c r="G17" s="503"/>
      <c r="H17" s="503"/>
      <c r="I17" s="503"/>
      <c r="J17" s="111"/>
      <c r="K17" s="102"/>
      <c r="L17" s="102"/>
      <c r="M17" s="102"/>
      <c r="N17" s="102"/>
      <c r="O17" s="102"/>
      <c r="P17" s="102"/>
    </row>
    <row r="18" spans="1:22" ht="35.15" customHeight="1" thickBot="1" x14ac:dyDescent="0.35">
      <c r="A18" s="102"/>
      <c r="B18" s="490" t="s">
        <v>168</v>
      </c>
      <c r="C18" s="490"/>
      <c r="D18" s="14" t="s">
        <v>29</v>
      </c>
      <c r="E18" s="115"/>
      <c r="F18" s="504" t="s">
        <v>294</v>
      </c>
      <c r="G18" s="505"/>
      <c r="H18" s="506"/>
      <c r="I18" s="15">
        <v>44927</v>
      </c>
      <c r="J18" s="102"/>
      <c r="K18" s="102"/>
      <c r="L18" s="102"/>
      <c r="M18" s="102"/>
      <c r="N18" s="102"/>
      <c r="O18" s="102"/>
      <c r="P18" s="102"/>
    </row>
    <row r="19" spans="1:22" ht="35.15" customHeight="1" thickBot="1" x14ac:dyDescent="0.35">
      <c r="A19" s="102"/>
      <c r="B19" s="490" t="s">
        <v>135</v>
      </c>
      <c r="C19" s="490"/>
      <c r="D19" s="14" t="s">
        <v>391</v>
      </c>
      <c r="E19" s="115"/>
      <c r="F19" s="427" t="s">
        <v>295</v>
      </c>
      <c r="G19" s="428"/>
      <c r="H19" s="429"/>
      <c r="I19" s="112">
        <v>45291</v>
      </c>
      <c r="J19" s="102"/>
      <c r="K19" s="102"/>
      <c r="L19" s="102"/>
      <c r="M19" s="102"/>
      <c r="N19" s="102"/>
      <c r="O19" s="102"/>
      <c r="P19" s="102"/>
    </row>
    <row r="20" spans="1:22" ht="35.15" customHeight="1" thickBot="1" x14ac:dyDescent="0.35">
      <c r="A20" s="102"/>
      <c r="B20" s="490" t="s">
        <v>291</v>
      </c>
      <c r="C20" s="490"/>
      <c r="D20" s="15">
        <v>44927</v>
      </c>
      <c r="E20" s="102"/>
      <c r="F20" s="427" t="s">
        <v>345</v>
      </c>
      <c r="G20" s="428"/>
      <c r="H20" s="429"/>
      <c r="I20" s="16">
        <f>60000+23400</f>
        <v>83400</v>
      </c>
      <c r="J20" s="102"/>
      <c r="K20" s="102"/>
      <c r="L20" s="102"/>
      <c r="M20" s="102"/>
      <c r="N20" s="102"/>
      <c r="O20" s="102"/>
      <c r="P20" s="102"/>
    </row>
    <row r="21" spans="1:22" ht="35.15" customHeight="1" thickBot="1" x14ac:dyDescent="0.35">
      <c r="A21" s="102"/>
      <c r="B21" s="490" t="s">
        <v>292</v>
      </c>
      <c r="C21" s="490"/>
      <c r="D21" s="15" t="s">
        <v>392</v>
      </c>
      <c r="E21" s="109"/>
      <c r="F21" s="427" t="s">
        <v>371</v>
      </c>
      <c r="G21" s="428"/>
      <c r="H21" s="429"/>
      <c r="I21" s="16">
        <v>50222.35</v>
      </c>
      <c r="J21" s="102"/>
      <c r="K21" s="102"/>
      <c r="L21" s="102"/>
      <c r="M21" s="102"/>
      <c r="N21" s="102"/>
      <c r="O21" s="102"/>
      <c r="P21" s="102"/>
    </row>
    <row r="22" spans="1:22" ht="35.15" customHeight="1" thickBot="1" x14ac:dyDescent="0.35">
      <c r="A22" s="102"/>
      <c r="B22" s="490" t="s">
        <v>132</v>
      </c>
      <c r="C22" s="490"/>
      <c r="D22" s="14" t="s">
        <v>117</v>
      </c>
      <c r="E22" s="109"/>
      <c r="F22" s="427" t="s">
        <v>352</v>
      </c>
      <c r="G22" s="428"/>
      <c r="H22" s="429"/>
      <c r="I22" s="113">
        <f>I20-I21</f>
        <v>33177.65</v>
      </c>
      <c r="J22" s="102"/>
      <c r="K22" s="102"/>
      <c r="L22" s="102"/>
      <c r="M22" s="102"/>
      <c r="N22" s="102"/>
      <c r="O22" s="102"/>
      <c r="P22" s="102"/>
    </row>
    <row r="23" spans="1:22" ht="35.15" customHeight="1" thickBot="1" x14ac:dyDescent="0.35">
      <c r="A23" s="102"/>
      <c r="B23" s="507"/>
      <c r="C23" s="508"/>
      <c r="D23" s="119"/>
      <c r="E23" s="102"/>
      <c r="F23" s="102"/>
      <c r="G23" s="102"/>
      <c r="H23" s="102"/>
      <c r="I23" s="114"/>
      <c r="J23" s="102"/>
      <c r="K23" s="102"/>
      <c r="L23" s="102"/>
      <c r="M23" s="102"/>
      <c r="N23" s="102"/>
      <c r="O23" s="102"/>
      <c r="P23" s="102"/>
    </row>
    <row r="24" spans="1:22" ht="35.15" customHeight="1" thickBot="1" x14ac:dyDescent="0.35">
      <c r="A24" s="102"/>
      <c r="B24" s="511" t="s">
        <v>346</v>
      </c>
      <c r="C24" s="512"/>
      <c r="D24" s="513"/>
      <c r="E24" s="102"/>
      <c r="F24" s="509" t="s">
        <v>194</v>
      </c>
      <c r="G24" s="509"/>
      <c r="H24" s="509"/>
      <c r="I24" s="509"/>
      <c r="J24" s="102"/>
      <c r="K24" s="102"/>
      <c r="L24" s="102"/>
      <c r="M24" s="102"/>
      <c r="N24" s="102"/>
      <c r="O24" s="102"/>
      <c r="P24" s="102"/>
    </row>
    <row r="25" spans="1:22" ht="35.15" customHeight="1" thickBot="1" x14ac:dyDescent="0.35">
      <c r="A25" s="102"/>
      <c r="B25" s="488" t="s">
        <v>136</v>
      </c>
      <c r="C25" s="489"/>
      <c r="D25" s="14" t="s">
        <v>116</v>
      </c>
      <c r="E25" s="115"/>
      <c r="F25" s="491" t="s">
        <v>294</v>
      </c>
      <c r="G25" s="492"/>
      <c r="H25" s="492"/>
      <c r="I25" s="15"/>
      <c r="J25" s="102"/>
      <c r="K25" s="102"/>
      <c r="L25" s="102"/>
      <c r="M25" s="102"/>
      <c r="N25" s="102"/>
      <c r="O25" s="102"/>
      <c r="P25" s="102"/>
    </row>
    <row r="26" spans="1:22" ht="35.15" customHeight="1" thickBot="1" x14ac:dyDescent="0.35">
      <c r="A26" s="102"/>
      <c r="B26" s="488" t="s">
        <v>293</v>
      </c>
      <c r="C26" s="489"/>
      <c r="D26" s="15" t="s">
        <v>393</v>
      </c>
      <c r="E26" s="115"/>
      <c r="F26" s="491" t="s">
        <v>295</v>
      </c>
      <c r="G26" s="492"/>
      <c r="H26" s="493"/>
      <c r="I26" s="116">
        <v>44926</v>
      </c>
      <c r="J26" s="102"/>
      <c r="K26" s="102"/>
      <c r="L26" s="102"/>
      <c r="M26" s="102"/>
      <c r="N26" s="102"/>
      <c r="O26" s="102"/>
      <c r="P26" s="102"/>
    </row>
    <row r="27" spans="1:22" ht="35.15" customHeight="1" thickBot="1" x14ac:dyDescent="0.35">
      <c r="A27" s="102"/>
      <c r="B27" s="488" t="s">
        <v>307</v>
      </c>
      <c r="C27" s="489"/>
      <c r="D27" s="15" t="s">
        <v>394</v>
      </c>
      <c r="E27" s="115"/>
      <c r="F27" s="427" t="s">
        <v>345</v>
      </c>
      <c r="G27" s="428"/>
      <c r="H27" s="429"/>
      <c r="I27" s="16"/>
      <c r="J27" s="102"/>
      <c r="K27" s="102"/>
      <c r="L27" s="102"/>
      <c r="M27" s="102"/>
      <c r="N27" s="102"/>
      <c r="O27" s="102"/>
      <c r="P27" s="102"/>
    </row>
    <row r="28" spans="1:22" ht="35.15" customHeight="1" thickBot="1" x14ac:dyDescent="0.35">
      <c r="A28" s="102"/>
      <c r="B28" s="488" t="s">
        <v>176</v>
      </c>
      <c r="C28" s="489"/>
      <c r="D28" s="16">
        <v>125000</v>
      </c>
      <c r="E28" s="109"/>
      <c r="F28" s="427" t="s">
        <v>371</v>
      </c>
      <c r="G28" s="428"/>
      <c r="H28" s="429"/>
      <c r="I28" s="16"/>
      <c r="J28" s="102"/>
      <c r="K28" s="102"/>
      <c r="L28" s="102"/>
      <c r="M28" s="102"/>
      <c r="N28" s="102"/>
      <c r="O28" s="102"/>
      <c r="P28" s="102"/>
    </row>
    <row r="29" spans="1:22" ht="35.15" customHeight="1" thickBot="1" x14ac:dyDescent="0.35">
      <c r="A29" s="102"/>
      <c r="B29" s="490" t="s">
        <v>170</v>
      </c>
      <c r="C29" s="489"/>
      <c r="D29" s="14" t="s">
        <v>111</v>
      </c>
      <c r="E29" s="102"/>
      <c r="F29" s="427" t="s">
        <v>352</v>
      </c>
      <c r="G29" s="428"/>
      <c r="H29" s="429"/>
      <c r="I29" s="113">
        <f>I27-I28</f>
        <v>0</v>
      </c>
      <c r="J29" s="102"/>
      <c r="K29" s="102"/>
      <c r="L29" s="102"/>
      <c r="M29" s="102"/>
      <c r="N29" s="102"/>
      <c r="O29" s="102"/>
      <c r="P29" s="102"/>
    </row>
    <row r="30" spans="1:22" ht="35.15" customHeight="1" thickBot="1" x14ac:dyDescent="0.35">
      <c r="A30" s="102"/>
      <c r="B30" s="490" t="s">
        <v>194</v>
      </c>
      <c r="C30" s="490"/>
      <c r="D30" s="14" t="s">
        <v>112</v>
      </c>
      <c r="E30" s="102"/>
      <c r="F30" s="102"/>
      <c r="G30" s="102"/>
      <c r="H30" s="102"/>
      <c r="I30" s="102"/>
      <c r="J30" s="102"/>
      <c r="K30" s="102"/>
      <c r="L30" s="102"/>
      <c r="M30" s="102"/>
      <c r="N30" s="102"/>
      <c r="O30" s="102"/>
      <c r="P30" s="102"/>
    </row>
    <row r="31" spans="1:22" ht="35.15" customHeight="1" thickBot="1" x14ac:dyDescent="0.35">
      <c r="A31" s="102"/>
      <c r="B31" s="117"/>
      <c r="C31" s="117"/>
      <c r="D31" s="118"/>
      <c r="E31" s="102"/>
      <c r="F31" s="102"/>
      <c r="G31" s="102"/>
      <c r="H31" s="102"/>
      <c r="I31" s="102"/>
      <c r="J31" s="102"/>
      <c r="K31" s="102"/>
      <c r="L31" s="102"/>
      <c r="M31" s="102"/>
      <c r="N31" s="102"/>
      <c r="O31" s="102"/>
      <c r="P31" s="102"/>
    </row>
    <row r="32" spans="1:22" ht="25.5" customHeight="1" thickBot="1" x14ac:dyDescent="0.35">
      <c r="A32" s="459" t="s">
        <v>370</v>
      </c>
      <c r="B32" s="459"/>
      <c r="C32" s="459"/>
      <c r="D32" s="459"/>
      <c r="E32" s="459"/>
      <c r="F32" s="459"/>
      <c r="G32" s="459"/>
      <c r="H32" s="459"/>
      <c r="I32" s="459"/>
      <c r="J32" s="459"/>
      <c r="K32" s="459"/>
      <c r="L32" s="459"/>
      <c r="M32" s="459"/>
      <c r="N32" s="459"/>
      <c r="O32" s="101"/>
      <c r="P32" s="101"/>
      <c r="Q32" s="11"/>
      <c r="R32" s="11"/>
      <c r="S32" s="11"/>
      <c r="T32" s="11"/>
      <c r="U32" s="11"/>
      <c r="V32" s="11"/>
    </row>
    <row r="33" spans="1:22" ht="35.15" customHeight="1" thickBot="1" x14ac:dyDescent="0.35">
      <c r="A33" s="120"/>
      <c r="B33" s="120"/>
      <c r="C33" s="120"/>
      <c r="D33" s="121"/>
      <c r="E33" s="120"/>
      <c r="F33" s="120"/>
      <c r="G33" s="120"/>
      <c r="H33" s="121"/>
      <c r="I33" s="120"/>
      <c r="J33" s="120"/>
      <c r="K33" s="120"/>
      <c r="L33" s="120"/>
      <c r="M33" s="120"/>
      <c r="N33" s="120"/>
      <c r="O33" s="101"/>
      <c r="P33" s="101"/>
      <c r="Q33" s="11"/>
      <c r="R33" s="11"/>
      <c r="S33" s="11"/>
      <c r="T33" s="11"/>
      <c r="U33" s="11"/>
      <c r="V33" s="11"/>
    </row>
    <row r="34" spans="1:22" ht="35.15" customHeight="1" thickBot="1" x14ac:dyDescent="0.35">
      <c r="A34" s="120"/>
      <c r="B34" s="487" t="s">
        <v>368</v>
      </c>
      <c r="C34" s="487"/>
      <c r="D34" s="78">
        <f ca="1">IF(D37&gt;D28,D37-D28,"")</f>
        <v>182</v>
      </c>
      <c r="E34" s="120"/>
      <c r="F34" s="120"/>
      <c r="G34" s="120"/>
      <c r="H34" s="120"/>
      <c r="I34" s="120"/>
      <c r="J34" s="120"/>
      <c r="K34" s="120"/>
      <c r="L34" s="120"/>
      <c r="M34" s="120"/>
      <c r="N34" s="120"/>
      <c r="O34" s="101"/>
      <c r="P34" s="101"/>
      <c r="Q34" s="11"/>
      <c r="R34" s="11"/>
      <c r="S34" s="11"/>
      <c r="T34" s="11"/>
      <c r="U34" s="11"/>
      <c r="V34" s="11"/>
    </row>
    <row r="35" spans="1:22" ht="35.15" customHeight="1" x14ac:dyDescent="0.3">
      <c r="A35" s="120"/>
      <c r="B35" s="120"/>
      <c r="C35" s="120"/>
      <c r="D35" s="120"/>
      <c r="E35" s="120"/>
      <c r="F35" s="120"/>
      <c r="G35" s="120"/>
      <c r="H35" s="120"/>
      <c r="I35" s="120"/>
      <c r="J35" s="120"/>
      <c r="K35" s="120"/>
      <c r="L35" s="120"/>
      <c r="M35" s="120"/>
      <c r="N35" s="120"/>
      <c r="O35" s="101"/>
      <c r="P35" s="101"/>
      <c r="Q35" s="11"/>
      <c r="R35" s="11"/>
      <c r="S35" s="11"/>
      <c r="T35" s="11"/>
      <c r="U35" s="11"/>
      <c r="V35" s="11"/>
    </row>
    <row r="36" spans="1:22" ht="35.15" customHeight="1" thickBot="1" x14ac:dyDescent="0.35">
      <c r="A36" s="120"/>
      <c r="B36" s="495" t="s">
        <v>309</v>
      </c>
      <c r="C36" s="495"/>
      <c r="D36" s="122" t="str">
        <f>IF(D22="","",D22)</f>
        <v>USD</v>
      </c>
      <c r="E36" s="122" t="s">
        <v>313</v>
      </c>
      <c r="F36" s="496" t="s">
        <v>311</v>
      </c>
      <c r="G36" s="496"/>
      <c r="H36" s="122" t="str">
        <f>IF(D22="","",D22)</f>
        <v>USD</v>
      </c>
      <c r="I36" s="120"/>
      <c r="J36" s="122" t="s">
        <v>313</v>
      </c>
      <c r="K36" s="123" t="s">
        <v>373</v>
      </c>
      <c r="L36" s="120"/>
      <c r="M36" s="120"/>
      <c r="N36" s="120"/>
      <c r="O36" s="101"/>
      <c r="P36" s="101"/>
      <c r="Q36" s="11"/>
      <c r="R36" s="11"/>
      <c r="S36" s="11"/>
      <c r="T36" s="11"/>
      <c r="U36" s="11"/>
      <c r="V36" s="11"/>
    </row>
    <row r="37" spans="1:22" ht="35.15" customHeight="1" thickBot="1" x14ac:dyDescent="0.35">
      <c r="A37" s="120"/>
      <c r="B37" s="487" t="s">
        <v>308</v>
      </c>
      <c r="C37" s="487"/>
      <c r="D37" s="124">
        <f ca="1">G70+G109</f>
        <v>125182</v>
      </c>
      <c r="E37" s="125">
        <f ca="1">IF(D37=0,"",H37/D37)</f>
        <v>0.96840312504992743</v>
      </c>
      <c r="F37" s="487" t="s">
        <v>308</v>
      </c>
      <c r="G37" s="487"/>
      <c r="H37" s="126">
        <f ca="1">H70+H109</f>
        <v>121226.64000000001</v>
      </c>
      <c r="I37" s="127"/>
      <c r="J37" s="128">
        <f ca="1">IF(D37=0,"",K37/D37)</f>
        <v>0</v>
      </c>
      <c r="K37" s="124">
        <f ca="1">L70+L109</f>
        <v>0</v>
      </c>
      <c r="L37" s="120"/>
      <c r="M37" s="120"/>
      <c r="N37" s="120"/>
      <c r="O37" s="101"/>
      <c r="P37" s="101"/>
      <c r="Q37" s="11"/>
      <c r="R37" s="11"/>
      <c r="S37" s="11"/>
      <c r="T37" s="11"/>
      <c r="U37" s="11"/>
      <c r="V37" s="11"/>
    </row>
    <row r="38" spans="1:22" ht="35.15" customHeight="1" thickBot="1" x14ac:dyDescent="0.35">
      <c r="A38" s="120"/>
      <c r="B38" s="117"/>
      <c r="C38" s="117"/>
      <c r="D38" s="117"/>
      <c r="E38" s="102"/>
      <c r="F38" s="129"/>
      <c r="G38" s="129"/>
      <c r="H38" s="130"/>
      <c r="I38" s="120"/>
      <c r="J38" s="131"/>
      <c r="K38" s="131"/>
      <c r="L38" s="120"/>
      <c r="M38" s="120"/>
      <c r="N38" s="120"/>
      <c r="O38" s="101"/>
      <c r="P38" s="101"/>
      <c r="Q38" s="11"/>
      <c r="R38" s="11"/>
      <c r="S38" s="11"/>
      <c r="T38" s="11"/>
      <c r="U38" s="11"/>
      <c r="V38" s="11"/>
    </row>
    <row r="39" spans="1:22" ht="35.15" customHeight="1" thickBot="1" x14ac:dyDescent="0.35">
      <c r="A39" s="120"/>
      <c r="B39" s="497" t="s">
        <v>310</v>
      </c>
      <c r="C39" s="498"/>
      <c r="D39" s="124">
        <f ca="1">G71+G110</f>
        <v>33177.65</v>
      </c>
      <c r="E39" s="125">
        <f ca="1">IF(D39=0,"",H39/D39)</f>
        <v>1.0000060281544956</v>
      </c>
      <c r="F39" s="497" t="s">
        <v>310</v>
      </c>
      <c r="G39" s="498"/>
      <c r="H39" s="124">
        <f ca="1">H71+H110</f>
        <v>33177.85</v>
      </c>
      <c r="I39" s="120"/>
      <c r="J39" s="128">
        <f ca="1">IF(D39=0,"",K39/D39)</f>
        <v>0</v>
      </c>
      <c r="K39" s="124">
        <f ca="1">L71+L110</f>
        <v>0</v>
      </c>
      <c r="L39" s="120"/>
      <c r="M39" s="120"/>
      <c r="N39" s="120"/>
      <c r="O39" s="101"/>
      <c r="P39" s="101"/>
      <c r="Q39" s="11"/>
      <c r="R39" s="11"/>
      <c r="S39" s="11"/>
      <c r="T39" s="11"/>
      <c r="U39" s="11"/>
      <c r="V39" s="11"/>
    </row>
    <row r="40" spans="1:22" ht="35.15" customHeight="1" thickBot="1" x14ac:dyDescent="0.35">
      <c r="A40" s="120"/>
      <c r="B40" s="117"/>
      <c r="C40" s="117"/>
      <c r="D40" s="117"/>
      <c r="E40" s="102"/>
      <c r="F40" s="129"/>
      <c r="G40" s="129"/>
      <c r="H40" s="102"/>
      <c r="I40" s="120"/>
      <c r="J40" s="131"/>
      <c r="K40" s="131"/>
      <c r="L40" s="120"/>
      <c r="M40" s="120"/>
      <c r="N40" s="120"/>
      <c r="O40" s="101"/>
      <c r="P40" s="101"/>
      <c r="Q40" s="11"/>
      <c r="R40" s="11"/>
      <c r="S40" s="11"/>
      <c r="T40" s="11"/>
      <c r="U40" s="11"/>
      <c r="V40" s="11"/>
    </row>
    <row r="41" spans="1:22" ht="35.15" customHeight="1" thickBot="1" x14ac:dyDescent="0.35">
      <c r="A41" s="120"/>
      <c r="B41" s="499" t="s">
        <v>194</v>
      </c>
      <c r="C41" s="500"/>
      <c r="D41" s="124">
        <f ca="1">G72+G111</f>
        <v>0</v>
      </c>
      <c r="E41" s="125" t="str">
        <f ca="1">IF(D41=0,"",H41/D41)</f>
        <v/>
      </c>
      <c r="F41" s="499" t="s">
        <v>194</v>
      </c>
      <c r="G41" s="500"/>
      <c r="H41" s="124">
        <f ca="1">H72+H111</f>
        <v>0</v>
      </c>
      <c r="I41" s="120"/>
      <c r="J41" s="128" t="str">
        <f ca="1">IF(D41=0,"",K41/D41)</f>
        <v/>
      </c>
      <c r="K41" s="124">
        <f ca="1">L72+L111</f>
        <v>0</v>
      </c>
      <c r="L41" s="120"/>
      <c r="M41" s="120"/>
      <c r="N41" s="120"/>
      <c r="O41" s="101"/>
      <c r="P41" s="101"/>
      <c r="Q41" s="11"/>
      <c r="R41" s="11"/>
      <c r="S41" s="11"/>
      <c r="T41" s="11"/>
      <c r="U41" s="11"/>
      <c r="V41" s="11"/>
    </row>
    <row r="42" spans="1:22" ht="35.15" customHeight="1" thickBot="1" x14ac:dyDescent="0.35">
      <c r="A42" s="120"/>
      <c r="B42" s="117"/>
      <c r="C42" s="117"/>
      <c r="D42" s="117"/>
      <c r="E42" s="102"/>
      <c r="F42" s="129"/>
      <c r="G42" s="129"/>
      <c r="H42" s="102"/>
      <c r="I42" s="120"/>
      <c r="J42" s="131"/>
      <c r="K42" s="131"/>
      <c r="L42" s="120"/>
      <c r="M42" s="120"/>
      <c r="N42" s="120"/>
      <c r="O42" s="101"/>
      <c r="P42" s="101"/>
      <c r="Q42" s="11"/>
      <c r="R42" s="11"/>
      <c r="S42" s="11"/>
      <c r="T42" s="11"/>
      <c r="U42" s="11"/>
      <c r="V42" s="11"/>
    </row>
    <row r="43" spans="1:22" ht="35.15" customHeight="1" thickBot="1" x14ac:dyDescent="0.35">
      <c r="A43" s="120"/>
      <c r="B43" s="501" t="s">
        <v>122</v>
      </c>
      <c r="C43" s="502"/>
      <c r="D43" s="78">
        <f ca="1">D37+D39+D41</f>
        <v>158359.65</v>
      </c>
      <c r="E43" s="132"/>
      <c r="F43" s="501" t="s">
        <v>122</v>
      </c>
      <c r="G43" s="502"/>
      <c r="H43" s="124">
        <f ca="1">H37+H39+H41</f>
        <v>154404.49000000002</v>
      </c>
      <c r="I43" s="120"/>
      <c r="J43" s="131"/>
      <c r="K43" s="124">
        <f ca="1">K37+K39+K41</f>
        <v>0</v>
      </c>
      <c r="L43" s="120"/>
      <c r="M43" s="120"/>
      <c r="N43" s="120"/>
      <c r="O43" s="101"/>
      <c r="P43" s="101"/>
      <c r="Q43" s="11"/>
      <c r="R43" s="11"/>
      <c r="S43" s="11"/>
      <c r="T43" s="11"/>
      <c r="U43" s="11"/>
      <c r="V43" s="11"/>
    </row>
    <row r="44" spans="1:22" ht="35.15" customHeight="1" x14ac:dyDescent="0.3">
      <c r="A44" s="120"/>
      <c r="B44" s="120"/>
      <c r="C44" s="120"/>
      <c r="D44" s="120"/>
      <c r="E44" s="120"/>
      <c r="F44" s="120"/>
      <c r="G44" s="120"/>
      <c r="H44" s="120"/>
      <c r="I44" s="120"/>
      <c r="J44" s="120"/>
      <c r="K44" s="120"/>
      <c r="L44" s="120"/>
      <c r="M44" s="120"/>
      <c r="N44" s="120"/>
      <c r="O44" s="101"/>
      <c r="P44" s="101"/>
      <c r="Q44" s="11"/>
      <c r="R44" s="11"/>
      <c r="S44" s="11"/>
      <c r="T44" s="11"/>
      <c r="U44" s="11"/>
      <c r="V44" s="11"/>
    </row>
    <row r="45" spans="1:22" ht="35.15" customHeight="1" thickBot="1" x14ac:dyDescent="0.35">
      <c r="A45" s="133"/>
      <c r="B45" s="494" t="s">
        <v>150</v>
      </c>
      <c r="C45" s="494"/>
      <c r="D45" s="494"/>
      <c r="E45" s="494"/>
      <c r="F45" s="111"/>
      <c r="G45" s="133"/>
      <c r="H45" s="134"/>
      <c r="I45" s="134"/>
      <c r="J45" s="133"/>
      <c r="K45" s="133"/>
      <c r="L45" s="133"/>
      <c r="M45" s="133"/>
      <c r="N45" s="133"/>
      <c r="O45" s="133"/>
      <c r="P45" s="133"/>
      <c r="Q45" s="35"/>
      <c r="R45" s="35"/>
    </row>
    <row r="46" spans="1:22" ht="45.65" customHeight="1" thickBot="1" x14ac:dyDescent="0.35">
      <c r="A46" s="133"/>
      <c r="B46" s="460" t="s">
        <v>147</v>
      </c>
      <c r="C46" s="460"/>
      <c r="D46" s="135" t="s">
        <v>153</v>
      </c>
      <c r="E46" s="136" t="s">
        <v>351</v>
      </c>
      <c r="F46" s="111"/>
      <c r="G46" s="136" t="s">
        <v>312</v>
      </c>
      <c r="H46" s="134"/>
      <c r="I46" s="139" t="s">
        <v>157</v>
      </c>
      <c r="J46" s="133"/>
      <c r="K46" s="476" t="s">
        <v>196</v>
      </c>
      <c r="L46" s="477"/>
      <c r="M46" s="477"/>
      <c r="N46" s="478"/>
      <c r="O46" s="133"/>
      <c r="P46" s="133"/>
      <c r="Q46" s="35"/>
      <c r="R46" s="35"/>
    </row>
    <row r="47" spans="1:22" ht="35.15" customHeight="1" thickBot="1" x14ac:dyDescent="0.35">
      <c r="A47" s="133"/>
      <c r="B47" s="137">
        <v>1</v>
      </c>
      <c r="C47" s="14" t="s">
        <v>171</v>
      </c>
      <c r="D47" s="17" t="s">
        <v>151</v>
      </c>
      <c r="E47" s="17">
        <v>1</v>
      </c>
      <c r="F47" s="111"/>
      <c r="G47" s="17"/>
      <c r="H47" s="134"/>
      <c r="I47" s="473" t="s">
        <v>353</v>
      </c>
      <c r="J47" s="133"/>
      <c r="K47" s="479"/>
      <c r="L47" s="480"/>
      <c r="M47" s="480"/>
      <c r="N47" s="481"/>
      <c r="O47" s="133"/>
      <c r="P47" s="133"/>
      <c r="Q47" s="35"/>
      <c r="R47" s="35"/>
    </row>
    <row r="48" spans="1:22" ht="35.15" customHeight="1" thickBot="1" x14ac:dyDescent="0.35">
      <c r="A48" s="133"/>
      <c r="B48" s="137">
        <v>2</v>
      </c>
      <c r="C48" s="14" t="s">
        <v>145</v>
      </c>
      <c r="D48" s="17" t="s">
        <v>151</v>
      </c>
      <c r="E48" s="17">
        <v>1</v>
      </c>
      <c r="F48" s="111"/>
      <c r="G48" s="17"/>
      <c r="H48" s="134"/>
      <c r="I48" s="474"/>
      <c r="J48" s="133"/>
      <c r="K48" s="482"/>
      <c r="L48" s="483"/>
      <c r="M48" s="483"/>
      <c r="N48" s="484"/>
      <c r="O48" s="133"/>
      <c r="P48" s="133"/>
      <c r="Q48" s="35"/>
      <c r="R48" s="35"/>
    </row>
    <row r="49" spans="1:19" ht="35.15" customHeight="1" thickBot="1" x14ac:dyDescent="0.35">
      <c r="A49" s="133"/>
      <c r="B49" s="137">
        <v>3</v>
      </c>
      <c r="C49" s="14" t="s">
        <v>253</v>
      </c>
      <c r="D49" s="17" t="s">
        <v>152</v>
      </c>
      <c r="E49" s="17">
        <v>1</v>
      </c>
      <c r="F49" s="111"/>
      <c r="G49" s="17"/>
      <c r="H49" s="134"/>
      <c r="I49" s="474"/>
      <c r="J49" s="133"/>
      <c r="K49" s="133"/>
      <c r="L49" s="133"/>
      <c r="M49" s="133"/>
      <c r="N49" s="133"/>
      <c r="O49" s="133"/>
      <c r="P49" s="133"/>
      <c r="Q49" s="35"/>
      <c r="R49" s="35"/>
    </row>
    <row r="50" spans="1:19" ht="35.15" customHeight="1" thickBot="1" x14ac:dyDescent="0.35">
      <c r="A50" s="133"/>
      <c r="B50" s="137">
        <v>4</v>
      </c>
      <c r="C50" s="14"/>
      <c r="D50" s="17"/>
      <c r="E50" s="17"/>
      <c r="F50" s="111"/>
      <c r="G50" s="17"/>
      <c r="H50" s="134"/>
      <c r="I50" s="474"/>
      <c r="J50" s="133"/>
      <c r="K50" s="461" t="s">
        <v>197</v>
      </c>
      <c r="L50" s="462"/>
      <c r="M50" s="462"/>
      <c r="N50" s="463"/>
      <c r="O50" s="133"/>
      <c r="P50" s="133"/>
      <c r="Q50" s="35"/>
      <c r="R50" s="35"/>
    </row>
    <row r="51" spans="1:19" ht="35.15" customHeight="1" thickBot="1" x14ac:dyDescent="0.35">
      <c r="A51" s="133"/>
      <c r="B51" s="137">
        <v>5</v>
      </c>
      <c r="C51" s="14"/>
      <c r="D51" s="17"/>
      <c r="E51" s="17"/>
      <c r="F51" s="111"/>
      <c r="G51" s="17"/>
      <c r="H51" s="134"/>
      <c r="I51" s="474"/>
      <c r="J51" s="133"/>
      <c r="K51" s="464"/>
      <c r="L51" s="465"/>
      <c r="M51" s="465"/>
      <c r="N51" s="466"/>
      <c r="O51" s="133"/>
      <c r="P51" s="133"/>
      <c r="Q51" s="35"/>
      <c r="R51" s="35"/>
    </row>
    <row r="52" spans="1:19" ht="35.15" customHeight="1" thickBot="1" x14ac:dyDescent="0.35">
      <c r="A52" s="133"/>
      <c r="B52" s="137">
        <v>6</v>
      </c>
      <c r="C52" s="14"/>
      <c r="D52" s="17"/>
      <c r="E52" s="17"/>
      <c r="F52" s="111"/>
      <c r="G52" s="17"/>
      <c r="H52" s="134"/>
      <c r="I52" s="475"/>
      <c r="J52" s="133"/>
      <c r="K52" s="467"/>
      <c r="L52" s="468"/>
      <c r="M52" s="468"/>
      <c r="N52" s="469"/>
      <c r="O52" s="133"/>
      <c r="P52" s="133"/>
      <c r="Q52" s="35"/>
      <c r="R52" s="35"/>
    </row>
    <row r="53" spans="1:19" ht="35.15" customHeight="1" thickBot="1" x14ac:dyDescent="0.35">
      <c r="A53" s="133"/>
      <c r="B53" s="470" t="s">
        <v>122</v>
      </c>
      <c r="C53" s="471"/>
      <c r="D53" s="472"/>
      <c r="E53" s="138">
        <f>SUM(E47:E52)</f>
        <v>3</v>
      </c>
      <c r="F53" s="111"/>
      <c r="G53" s="138">
        <f>SUM(G47:G52)</f>
        <v>0</v>
      </c>
      <c r="H53" s="134"/>
      <c r="I53" s="134"/>
      <c r="J53" s="133"/>
      <c r="K53" s="133"/>
      <c r="L53" s="133"/>
      <c r="M53" s="133"/>
      <c r="N53" s="133"/>
      <c r="O53" s="133"/>
      <c r="P53" s="133"/>
      <c r="Q53" s="35"/>
      <c r="R53" s="35"/>
    </row>
    <row r="54" spans="1:19" ht="35.15" customHeight="1" thickBot="1" x14ac:dyDescent="0.35">
      <c r="A54" s="133"/>
      <c r="B54" s="470" t="s">
        <v>296</v>
      </c>
      <c r="C54" s="471"/>
      <c r="D54" s="472"/>
      <c r="E54" s="138">
        <f>SUMIF(D47:D52,"Global Fund CCM Funding",E47:E52)</f>
        <v>2</v>
      </c>
      <c r="F54" s="111"/>
      <c r="G54" s="138">
        <f>SUMIF(D47:D52,"Global Fund CCM Funding",G47:G52)</f>
        <v>0</v>
      </c>
      <c r="H54" s="134"/>
      <c r="I54" s="133"/>
      <c r="J54" s="133"/>
      <c r="K54" s="133"/>
      <c r="L54" s="133"/>
      <c r="M54" s="133"/>
      <c r="N54" s="133"/>
      <c r="O54" s="133"/>
      <c r="P54" s="133"/>
      <c r="Q54" s="35"/>
      <c r="R54" s="35"/>
    </row>
    <row r="55" spans="1:19" ht="35.15" customHeight="1" x14ac:dyDescent="0.3">
      <c r="A55" s="133"/>
      <c r="B55" s="133"/>
      <c r="C55" s="140"/>
      <c r="D55" s="140"/>
      <c r="E55" s="140"/>
      <c r="F55" s="141"/>
      <c r="G55" s="134"/>
      <c r="H55" s="134"/>
      <c r="I55" s="134"/>
      <c r="J55" s="134"/>
      <c r="K55" s="133"/>
      <c r="L55" s="133"/>
      <c r="M55" s="133"/>
      <c r="N55" s="133"/>
      <c r="O55" s="133"/>
      <c r="P55" s="133"/>
      <c r="Q55" s="35"/>
      <c r="R55" s="35"/>
      <c r="S55" s="35"/>
    </row>
    <row r="56" spans="1:19" ht="35.15" customHeight="1" thickBot="1" x14ac:dyDescent="0.35">
      <c r="A56" s="102"/>
      <c r="B56" s="102"/>
      <c r="C56" s="102"/>
      <c r="D56" s="102"/>
      <c r="E56" s="102"/>
      <c r="F56" s="102"/>
      <c r="G56" s="102"/>
      <c r="H56" s="102"/>
      <c r="I56" s="102"/>
      <c r="J56" s="102"/>
      <c r="K56" s="102"/>
      <c r="L56" s="102"/>
      <c r="M56" s="102"/>
      <c r="N56" s="102"/>
      <c r="O56" s="102"/>
      <c r="P56" s="102"/>
    </row>
    <row r="57" spans="1:19" ht="25.5" customHeight="1" thickBot="1" x14ac:dyDescent="0.35">
      <c r="A57" s="102"/>
      <c r="B57" s="444" t="s">
        <v>164</v>
      </c>
      <c r="C57" s="445"/>
      <c r="D57" s="445"/>
      <c r="E57" s="445"/>
      <c r="F57" s="445"/>
      <c r="G57" s="445"/>
      <c r="H57" s="445"/>
      <c r="I57" s="445"/>
      <c r="J57" s="445"/>
      <c r="K57" s="445"/>
      <c r="L57" s="445"/>
      <c r="M57" s="445"/>
      <c r="N57" s="446"/>
      <c r="O57" s="102"/>
      <c r="P57" s="102"/>
    </row>
    <row r="58" spans="1:19" ht="25.5" customHeight="1" x14ac:dyDescent="0.3">
      <c r="A58" s="102"/>
      <c r="B58" s="142"/>
      <c r="C58" s="142"/>
      <c r="D58" s="142"/>
      <c r="E58" s="142"/>
      <c r="F58" s="142"/>
      <c r="G58" s="142"/>
      <c r="H58" s="107"/>
      <c r="I58" s="142"/>
      <c r="J58" s="107"/>
      <c r="K58" s="107"/>
      <c r="L58" s="107"/>
      <c r="M58" s="107"/>
      <c r="N58" s="107"/>
      <c r="O58" s="102"/>
      <c r="P58" s="102"/>
    </row>
    <row r="59" spans="1:19" ht="50.15" customHeight="1" thickBot="1" x14ac:dyDescent="0.35">
      <c r="A59" s="143"/>
      <c r="B59" s="144" t="s">
        <v>118</v>
      </c>
      <c r="C59" s="145" t="s">
        <v>153</v>
      </c>
      <c r="D59" s="146" t="s">
        <v>172</v>
      </c>
      <c r="E59" s="144" t="s">
        <v>119</v>
      </c>
      <c r="F59" s="145" t="s">
        <v>120</v>
      </c>
      <c r="G59" s="147" t="s">
        <v>129</v>
      </c>
      <c r="H59" s="148" t="s">
        <v>311</v>
      </c>
      <c r="I59" s="149" t="s">
        <v>367</v>
      </c>
      <c r="J59" s="148" t="s">
        <v>314</v>
      </c>
      <c r="K59" s="148" t="s">
        <v>315</v>
      </c>
      <c r="L59" s="150" t="s">
        <v>373</v>
      </c>
      <c r="M59" s="151" t="s">
        <v>314</v>
      </c>
      <c r="N59" s="152" t="s">
        <v>315</v>
      </c>
      <c r="O59" s="102"/>
      <c r="P59" s="102"/>
    </row>
    <row r="60" spans="1:19" ht="70.400000000000006" customHeight="1" thickBot="1" x14ac:dyDescent="0.35">
      <c r="A60" s="143"/>
      <c r="B60" s="153">
        <v>1</v>
      </c>
      <c r="C60" s="37" t="s">
        <v>162</v>
      </c>
      <c r="D60" s="37" t="s">
        <v>128</v>
      </c>
      <c r="E60" s="54" t="s">
        <v>198</v>
      </c>
      <c r="F60" s="37" t="s">
        <v>271</v>
      </c>
      <c r="G60" s="76">
        <v>60682</v>
      </c>
      <c r="H60" s="75">
        <v>60682.05</v>
      </c>
      <c r="I60" s="88" t="s">
        <v>395</v>
      </c>
      <c r="J60" s="154">
        <f>IF(Table443541[[#This Row],[Budget]]=0,"",H60/Table443541[[#This Row],[Budget]])</f>
        <v>1.0000008239675686</v>
      </c>
      <c r="K60" s="90"/>
      <c r="L60" s="61"/>
      <c r="M60" s="155">
        <f>IF(Table443541[[#This Row],[Budget]]=0,"",L60/Table443541[[#This Row],[Budget]])</f>
        <v>0</v>
      </c>
      <c r="N60" s="91"/>
      <c r="O60" s="102"/>
      <c r="P60" s="102"/>
    </row>
    <row r="61" spans="1:19" ht="70.400000000000006" customHeight="1" thickBot="1" x14ac:dyDescent="0.35">
      <c r="A61" s="143"/>
      <c r="B61" s="153">
        <v>2</v>
      </c>
      <c r="C61" s="37" t="s">
        <v>162</v>
      </c>
      <c r="D61" s="37" t="s">
        <v>128</v>
      </c>
      <c r="E61" s="54" t="s">
        <v>199</v>
      </c>
      <c r="F61" s="37" t="s">
        <v>275</v>
      </c>
      <c r="G61" s="76">
        <v>500</v>
      </c>
      <c r="H61" s="75">
        <v>292.72000000000003</v>
      </c>
      <c r="I61" s="88" t="s">
        <v>396</v>
      </c>
      <c r="J61" s="154">
        <f>IF(Table443541[[#This Row],[Budget]]=0,"",H61/Table443541[[#This Row],[Budget]])</f>
        <v>0.58544000000000007</v>
      </c>
      <c r="K61" s="90" t="s">
        <v>440</v>
      </c>
      <c r="L61" s="61"/>
      <c r="M61" s="155">
        <f>IF(Table443541[[#This Row],[Budget]]=0,"",L61/Table443541[[#This Row],[Budget]])</f>
        <v>0</v>
      </c>
      <c r="N61" s="91"/>
      <c r="O61" s="102"/>
      <c r="P61" s="102"/>
    </row>
    <row r="62" spans="1:19" ht="70.400000000000006" customHeight="1" thickBot="1" x14ac:dyDescent="0.35">
      <c r="A62" s="143"/>
      <c r="B62" s="153">
        <v>3</v>
      </c>
      <c r="C62" s="37" t="s">
        <v>162</v>
      </c>
      <c r="D62" s="37" t="s">
        <v>128</v>
      </c>
      <c r="E62" s="54" t="s">
        <v>199</v>
      </c>
      <c r="F62" s="37" t="s">
        <v>275</v>
      </c>
      <c r="G62" s="76">
        <v>20000</v>
      </c>
      <c r="H62" s="75">
        <v>19839.72</v>
      </c>
      <c r="I62" s="88" t="s">
        <v>432</v>
      </c>
      <c r="J62" s="154">
        <f>IF(Table443541[[#This Row],[Budget]]=0,"",H62/Table443541[[#This Row],[Budget]])</f>
        <v>0.99198600000000003</v>
      </c>
      <c r="K62" s="90" t="s">
        <v>433</v>
      </c>
      <c r="L62" s="61"/>
      <c r="M62" s="155">
        <f>IF(Table443541[[#This Row],[Budget]]=0,"",L62/Table443541[[#This Row],[Budget]])</f>
        <v>0</v>
      </c>
      <c r="N62" s="91"/>
      <c r="O62" s="102"/>
      <c r="P62" s="102"/>
    </row>
    <row r="63" spans="1:19" ht="84" customHeight="1" thickBot="1" x14ac:dyDescent="0.35">
      <c r="A63" s="143"/>
      <c r="B63" s="153">
        <v>4</v>
      </c>
      <c r="C63" s="37" t="s">
        <v>162</v>
      </c>
      <c r="D63" s="37" t="s">
        <v>128</v>
      </c>
      <c r="E63" s="54" t="s">
        <v>199</v>
      </c>
      <c r="F63" s="37" t="s">
        <v>275</v>
      </c>
      <c r="G63" s="76">
        <v>6250</v>
      </c>
      <c r="H63" s="75">
        <v>5272.49</v>
      </c>
      <c r="I63" s="88" t="s">
        <v>397</v>
      </c>
      <c r="J63" s="154">
        <f>IF(Table443541[[#This Row],[Budget]]=0,"",H63/Table443541[[#This Row],[Budget]])</f>
        <v>0.84359839999999997</v>
      </c>
      <c r="K63" s="90" t="s">
        <v>441</v>
      </c>
      <c r="L63" s="61"/>
      <c r="M63" s="155">
        <f>IF(Table443541[[#This Row],[Budget]]=0,"",L63/Table443541[[#This Row],[Budget]])</f>
        <v>0</v>
      </c>
      <c r="N63" s="91"/>
      <c r="O63" s="102"/>
      <c r="P63" s="102"/>
    </row>
    <row r="64" spans="1:19" ht="70.400000000000006" customHeight="1" x14ac:dyDescent="0.3">
      <c r="A64" s="143"/>
      <c r="B64" s="153">
        <v>5</v>
      </c>
      <c r="C64" s="37" t="s">
        <v>163</v>
      </c>
      <c r="D64" s="37" t="s">
        <v>110</v>
      </c>
      <c r="E64" s="54" t="s">
        <v>125</v>
      </c>
      <c r="F64" s="37" t="s">
        <v>210</v>
      </c>
      <c r="G64" s="251">
        <f>7800+23400</f>
        <v>31200</v>
      </c>
      <c r="H64" s="75">
        <v>31200</v>
      </c>
      <c r="I64" s="88" t="s">
        <v>415</v>
      </c>
      <c r="J64" s="154">
        <f>IF(Table443541[[#This Row],[Budget]]=0,"",H64/Table443541[[#This Row],[Budget]])</f>
        <v>1</v>
      </c>
      <c r="K64" s="90"/>
      <c r="L64" s="61"/>
      <c r="M64" s="155">
        <f>IF(Table443541[[#This Row],[Budget]]=0,"",L64/Table443541[[#This Row],[Budget]])</f>
        <v>0</v>
      </c>
      <c r="N64" s="91"/>
      <c r="O64" s="102"/>
      <c r="P64" s="102"/>
    </row>
    <row r="65" spans="1:44" ht="70.400000000000006" hidden="1" customHeight="1" thickBot="1" x14ac:dyDescent="0.35">
      <c r="A65" s="143"/>
      <c r="B65" s="153">
        <v>6</v>
      </c>
      <c r="C65" s="37"/>
      <c r="D65" s="37"/>
      <c r="E65" s="54"/>
      <c r="F65" s="37"/>
      <c r="G65" s="76"/>
      <c r="H65" s="75"/>
      <c r="I65" s="88"/>
      <c r="J65" s="154" t="str">
        <f>IF(Table443541[[#This Row],[Budget]]=0,"",H65/Table443541[[#This Row],[Budget]])</f>
        <v/>
      </c>
      <c r="K65" s="90"/>
      <c r="L65" s="61"/>
      <c r="M65" s="155" t="str">
        <f>IF(Table443541[[#This Row],[Budget]]=0,"",L65/Table443541[[#This Row],[Budget]])</f>
        <v/>
      </c>
      <c r="N65" s="91"/>
      <c r="O65" s="102"/>
      <c r="P65" s="102"/>
    </row>
    <row r="66" spans="1:44" ht="70.400000000000006" hidden="1" customHeight="1" thickBot="1" x14ac:dyDescent="0.35">
      <c r="A66" s="143"/>
      <c r="B66" s="153">
        <v>7</v>
      </c>
      <c r="C66" s="37"/>
      <c r="D66" s="37"/>
      <c r="E66" s="54"/>
      <c r="F66" s="37"/>
      <c r="G66" s="76"/>
      <c r="H66" s="75"/>
      <c r="I66" s="88"/>
      <c r="J66" s="154" t="str">
        <f>IF(Table443541[[#This Row],[Budget]]=0,"",H66/Table443541[[#This Row],[Budget]])</f>
        <v/>
      </c>
      <c r="K66" s="90"/>
      <c r="L66" s="61"/>
      <c r="M66" s="155" t="str">
        <f>IF(Table443541[[#This Row],[Budget]]=0,"",L66/Table443541[[#This Row],[Budget]])</f>
        <v/>
      </c>
      <c r="N66" s="91"/>
      <c r="O66" s="102"/>
      <c r="P66" s="102"/>
    </row>
    <row r="67" spans="1:44" ht="70.400000000000006" hidden="1" customHeight="1" thickBot="1" x14ac:dyDescent="0.35">
      <c r="A67" s="143"/>
      <c r="B67" s="153">
        <v>8</v>
      </c>
      <c r="C67" s="37"/>
      <c r="D67" s="37"/>
      <c r="E67" s="54"/>
      <c r="F67" s="37"/>
      <c r="G67" s="76"/>
      <c r="H67" s="75"/>
      <c r="I67" s="88"/>
      <c r="J67" s="154" t="str">
        <f>IF(Table443541[[#This Row],[Budget]]=0,"",H67/Table443541[[#This Row],[Budget]])</f>
        <v/>
      </c>
      <c r="K67" s="90"/>
      <c r="L67" s="61"/>
      <c r="M67" s="155" t="str">
        <f>IF(Table443541[[#This Row],[Budget]]=0,"",L67/Table443541[[#This Row],[Budget]])</f>
        <v/>
      </c>
      <c r="N67" s="91"/>
      <c r="O67" s="102"/>
      <c r="P67" s="102"/>
    </row>
    <row r="68" spans="1:44" ht="70.400000000000006" hidden="1" customHeight="1" thickBot="1" x14ac:dyDescent="0.35">
      <c r="A68" s="143"/>
      <c r="B68" s="153">
        <v>9</v>
      </c>
      <c r="C68" s="37"/>
      <c r="D68" s="37"/>
      <c r="E68" s="54"/>
      <c r="F68" s="37"/>
      <c r="G68" s="76"/>
      <c r="H68" s="75"/>
      <c r="I68" s="88"/>
      <c r="J68" s="154" t="str">
        <f>IF(Table443541[[#This Row],[Budget]]=0,"",H68/Table443541[[#This Row],[Budget]])</f>
        <v/>
      </c>
      <c r="K68" s="90"/>
      <c r="L68" s="61"/>
      <c r="M68" s="156" t="str">
        <f>IF(Table443541[[#This Row],[Budget]]=0,"",L68/Table443541[[#This Row],[Budget]])</f>
        <v/>
      </c>
      <c r="N68" s="91"/>
      <c r="O68" s="102"/>
      <c r="P68" s="102"/>
    </row>
    <row r="69" spans="1:44" ht="70.400000000000006" hidden="1" customHeight="1" thickBot="1" x14ac:dyDescent="0.35">
      <c r="A69" s="143"/>
      <c r="B69" s="153">
        <v>10</v>
      </c>
      <c r="C69" s="37"/>
      <c r="D69" s="37"/>
      <c r="E69" s="54"/>
      <c r="F69" s="37"/>
      <c r="G69" s="76"/>
      <c r="H69" s="74"/>
      <c r="I69" s="88"/>
      <c r="J69" s="154" t="str">
        <f>IF(Table443541[[#This Row],[Budget]]=0,"",H69/Table443541[[#This Row],[Budget]])</f>
        <v/>
      </c>
      <c r="K69" s="90"/>
      <c r="L69" s="38"/>
      <c r="M69" s="155" t="str">
        <f>IF(Table443541[[#This Row],[Budget]]=0,"",L69/Table443541[[#This Row],[Budget]])</f>
        <v/>
      </c>
      <c r="N69" s="92"/>
      <c r="O69" s="102"/>
      <c r="P69" s="102"/>
    </row>
    <row r="70" spans="1:44" ht="30" customHeight="1" x14ac:dyDescent="0.3">
      <c r="A70" s="102"/>
      <c r="B70" s="157"/>
      <c r="C70" s="157"/>
      <c r="D70" s="157"/>
      <c r="E70" s="158"/>
      <c r="F70" s="159" t="s">
        <v>177</v>
      </c>
      <c r="G70" s="160" cm="1">
        <f t="array" aca="1" ref="G70" ca="1">SUMPRODUCT(
    SUBTOTAL(9,OFFSET(G60,ROW(G60:G69)-ROW(G60),0)),
    --(C60:C69="CCM Funding Agreement"))</f>
        <v>87432</v>
      </c>
      <c r="H70" s="161" cm="1">
        <f t="array" aca="1" ref="H70" ca="1">SUMPRODUCT(
    SUBTOTAL(9,OFFSET(H60,ROW(H60:H69)-ROW(H60),0)),
    --(C60:C69="CCM Funding Agreement"))</f>
        <v>86086.98000000001</v>
      </c>
      <c r="I70" s="157"/>
      <c r="J70" s="162">
        <f ca="1">IF(G70=0,"",H70/G70)</f>
        <v>0.98461638759264358</v>
      </c>
      <c r="K70" s="157"/>
      <c r="L70" s="163" cm="1">
        <f t="array" aca="1" ref="L70" ca="1">SUMPRODUCT(
    SUBTOTAL(9,OFFSET(L60,ROW(L60:L69)-ROW(L60),0)),
    --(C60:C69="CCM Funding Agreement"))</f>
        <v>0</v>
      </c>
      <c r="M70" s="164">
        <f ca="1">IF(G70=0,"",L70/G70)</f>
        <v>0</v>
      </c>
      <c r="N70" s="165"/>
      <c r="O70" s="176"/>
      <c r="P70" s="176"/>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row>
    <row r="71" spans="1:44" ht="25.5" customHeight="1" x14ac:dyDescent="0.3">
      <c r="A71" s="102"/>
      <c r="B71" s="165"/>
      <c r="C71" s="165"/>
      <c r="D71" s="165"/>
      <c r="E71" s="166"/>
      <c r="F71" s="167" t="s">
        <v>163</v>
      </c>
      <c r="G71" s="163" cm="1">
        <f t="array" aca="1" ref="G71" ca="1">SUMPRODUCT(
    SUBTOTAL(9,OFFSET(G60,ROW(G60:G69)-ROW(G60),0)),
    --(C60:C69="CCM Evolution"))</f>
        <v>31200</v>
      </c>
      <c r="H71" s="163" cm="1">
        <f t="array" aca="1" ref="H71" ca="1">SUMPRODUCT(
    SUBTOTAL(9,OFFSET(H60,ROW(H60:H69)-ROW(H60),0)),
    --(C60:C69="CCM Evolution"))</f>
        <v>31200</v>
      </c>
      <c r="I71" s="168"/>
      <c r="J71" s="162">
        <f ca="1">IF(G71=0,"",H71/G71)</f>
        <v>1</v>
      </c>
      <c r="K71" s="165"/>
      <c r="L71" s="169" cm="1">
        <f t="array" aca="1" ref="L71" ca="1">SUMPRODUCT(
    SUBTOTAL(9,OFFSET(L60,ROW(L60:L69)-ROW(L60),0)),
    --(C60:C69="CCM Evolution"))</f>
        <v>0</v>
      </c>
      <c r="M71" s="162">
        <f ca="1">IF(G71=0,"",L71/G71)</f>
        <v>0</v>
      </c>
      <c r="N71" s="165"/>
      <c r="O71" s="176"/>
      <c r="P71" s="176"/>
      <c r="Q71" s="18"/>
      <c r="R71" s="18"/>
      <c r="S71" s="18"/>
      <c r="T71" s="18"/>
      <c r="U71" s="18"/>
      <c r="V71" s="18"/>
    </row>
    <row r="72" spans="1:44" ht="25.5" customHeight="1" x14ac:dyDescent="0.3">
      <c r="A72" s="102"/>
      <c r="B72" s="165"/>
      <c r="C72" s="165"/>
      <c r="D72" s="165"/>
      <c r="E72" s="166"/>
      <c r="F72" s="170" t="s">
        <v>179</v>
      </c>
      <c r="G72" s="161" cm="1">
        <f t="array" aca="1" ref="G72" ca="1">SUMPRODUCT(
    SUBTOTAL(9,OFFSET(G60,ROW(G60:G69)-ROW(G60),0)),
    --(C60:C69="COVID19RM"))</f>
        <v>0</v>
      </c>
      <c r="H72" s="171" cm="1">
        <f t="array" aca="1" ref="H72" ca="1">SUMPRODUCT(
    SUBTOTAL(9,OFFSET(H60,ROW(H60:H69)-ROW(H60),0)),
    --(C60:C69="COVID19RM"))</f>
        <v>0</v>
      </c>
      <c r="I72" s="168"/>
      <c r="J72" s="162" t="str">
        <f ca="1">IF(G72=0,"",H72/G72)</f>
        <v/>
      </c>
      <c r="K72" s="165"/>
      <c r="L72" s="163" cm="1">
        <f t="array" aca="1" ref="L72" ca="1">SUMPRODUCT(
    SUBTOTAL(9,OFFSET(L60,ROW(L60:L69)-ROW(L60),0)),
    --(C60:C69="COVID19RM"))</f>
        <v>0</v>
      </c>
      <c r="M72" s="164" t="str">
        <f ca="1">IF(G72=0,"",L72/G72)</f>
        <v/>
      </c>
      <c r="N72" s="165"/>
      <c r="O72" s="176"/>
      <c r="P72" s="176"/>
      <c r="Q72" s="18"/>
      <c r="R72" s="18"/>
      <c r="S72" s="18"/>
      <c r="T72" s="18"/>
      <c r="U72" s="18"/>
      <c r="V72" s="18"/>
    </row>
    <row r="73" spans="1:44" ht="25.5" customHeight="1" x14ac:dyDescent="0.3">
      <c r="A73" s="102"/>
      <c r="B73" s="165"/>
      <c r="C73" s="165"/>
      <c r="D73" s="165"/>
      <c r="E73" s="166"/>
      <c r="F73" s="172" t="s">
        <v>122</v>
      </c>
      <c r="G73" s="173">
        <f ca="1">SUM(G70:G72)</f>
        <v>118632</v>
      </c>
      <c r="H73" s="173">
        <f ca="1">SUM(H70:H72)</f>
        <v>117286.98000000001</v>
      </c>
      <c r="I73" s="168"/>
      <c r="J73" s="174">
        <f ca="1">IF(G73=0,"",H73/G73)</f>
        <v>0.98866224964596405</v>
      </c>
      <c r="K73" s="165"/>
      <c r="L73" s="175">
        <f ca="1">SUM(L70:L72)</f>
        <v>0</v>
      </c>
      <c r="M73" s="174">
        <f ca="1">IF(G73=0,"",L73/G73)</f>
        <v>0</v>
      </c>
      <c r="N73" s="165"/>
      <c r="O73" s="176"/>
      <c r="P73" s="176"/>
      <c r="Q73" s="18"/>
      <c r="R73" s="18"/>
      <c r="S73" s="18"/>
      <c r="T73" s="18"/>
      <c r="U73" s="18"/>
      <c r="V73" s="18"/>
    </row>
    <row r="74" spans="1:44" ht="25.5" customHeight="1" thickBot="1" x14ac:dyDescent="0.35">
      <c r="A74" s="102"/>
      <c r="B74" s="176"/>
      <c r="C74" s="176"/>
      <c r="D74" s="176"/>
      <c r="E74" s="177"/>
      <c r="F74" s="177"/>
      <c r="G74" s="177"/>
      <c r="H74" s="176"/>
      <c r="I74" s="176"/>
      <c r="J74" s="177"/>
      <c r="K74" s="176"/>
      <c r="L74" s="176"/>
      <c r="M74" s="176"/>
      <c r="N74" s="176"/>
      <c r="O74" s="176"/>
      <c r="P74" s="176"/>
      <c r="Q74" s="18"/>
      <c r="R74" s="18"/>
      <c r="S74" s="18"/>
      <c r="T74" s="18"/>
      <c r="U74" s="18"/>
      <c r="V74" s="18"/>
    </row>
    <row r="75" spans="1:44" ht="25.5" customHeight="1" thickBot="1" x14ac:dyDescent="0.35">
      <c r="A75" s="102"/>
      <c r="B75" s="449" t="s">
        <v>159</v>
      </c>
      <c r="C75" s="449"/>
      <c r="D75" s="449"/>
      <c r="E75" s="449"/>
      <c r="F75" s="449"/>
      <c r="G75" s="449"/>
      <c r="H75" s="449"/>
      <c r="I75" s="449"/>
      <c r="J75" s="449"/>
      <c r="K75" s="449"/>
      <c r="L75" s="449"/>
      <c r="M75" s="449"/>
      <c r="N75" s="449"/>
      <c r="O75" s="176"/>
      <c r="P75" s="176"/>
      <c r="Q75" s="18"/>
      <c r="R75" s="18"/>
      <c r="S75" s="18"/>
      <c r="T75" s="18"/>
      <c r="U75" s="18"/>
      <c r="V75" s="18"/>
    </row>
    <row r="76" spans="1:44" ht="25.5" customHeight="1" x14ac:dyDescent="0.3">
      <c r="A76" s="102"/>
      <c r="B76" s="102"/>
      <c r="C76" s="102"/>
      <c r="D76" s="102"/>
      <c r="E76" s="102"/>
      <c r="F76" s="102"/>
      <c r="G76" s="102"/>
      <c r="H76" s="102"/>
      <c r="I76" s="102"/>
      <c r="J76" s="102"/>
      <c r="K76" s="102"/>
      <c r="L76" s="102"/>
      <c r="M76" s="102"/>
      <c r="N76" s="102"/>
      <c r="O76" s="102"/>
      <c r="P76" s="102"/>
    </row>
    <row r="77" spans="1:44" ht="25.5" customHeight="1" x14ac:dyDescent="0.3">
      <c r="A77" s="102"/>
      <c r="B77" s="102"/>
      <c r="C77" s="102"/>
      <c r="D77" s="102"/>
      <c r="E77" s="102"/>
      <c r="F77" s="102"/>
      <c r="G77" s="102"/>
      <c r="H77" s="102"/>
      <c r="I77" s="102"/>
      <c r="J77" s="102"/>
      <c r="K77" s="102"/>
      <c r="L77" s="102"/>
      <c r="M77" s="102"/>
      <c r="N77" s="102"/>
      <c r="O77" s="102"/>
      <c r="P77" s="102"/>
    </row>
    <row r="78" spans="1:44" ht="50.15" customHeight="1" x14ac:dyDescent="0.3">
      <c r="A78" s="102"/>
      <c r="B78" s="178" t="s">
        <v>118</v>
      </c>
      <c r="C78" s="145" t="s">
        <v>153</v>
      </c>
      <c r="D78" s="179" t="s">
        <v>134</v>
      </c>
      <c r="E78" s="179" t="s">
        <v>119</v>
      </c>
      <c r="F78" s="180" t="s">
        <v>120</v>
      </c>
      <c r="G78" s="180" t="s">
        <v>174</v>
      </c>
      <c r="H78" s="148" t="s">
        <v>311</v>
      </c>
      <c r="I78" s="149" t="s">
        <v>367</v>
      </c>
      <c r="J78" s="181" t="s">
        <v>314</v>
      </c>
      <c r="K78" s="181" t="s">
        <v>315</v>
      </c>
      <c r="L78" s="150" t="s">
        <v>373</v>
      </c>
      <c r="M78" s="151" t="s">
        <v>314</v>
      </c>
      <c r="N78" s="152" t="s">
        <v>315</v>
      </c>
      <c r="O78" s="102"/>
      <c r="P78" s="102"/>
    </row>
    <row r="79" spans="1:44" ht="70.400000000000006" customHeight="1" x14ac:dyDescent="0.3">
      <c r="A79" s="102"/>
      <c r="B79" s="153">
        <v>1</v>
      </c>
      <c r="C79" s="36" t="s">
        <v>162</v>
      </c>
      <c r="D79" s="19" t="s">
        <v>128</v>
      </c>
      <c r="E79" s="19" t="s">
        <v>211</v>
      </c>
      <c r="F79" s="43" t="s">
        <v>243</v>
      </c>
      <c r="G79" s="77">
        <v>3000</v>
      </c>
      <c r="H79" s="58">
        <v>2851.98</v>
      </c>
      <c r="I79" s="93" t="s">
        <v>398</v>
      </c>
      <c r="J79" s="182">
        <f>IF(Table1[[#This Row],[Budget ]]=0,"",H79/Table1[[#This Row],[Budget ]])</f>
        <v>0.95066000000000006</v>
      </c>
      <c r="K79" s="94" t="s">
        <v>427</v>
      </c>
      <c r="L79" s="63"/>
      <c r="M79" s="183">
        <f>IF(Table1[[#This Row],[Budget ]]=0,"",L79/Table1[[#This Row],[Budget ]])</f>
        <v>0</v>
      </c>
      <c r="N79" s="95"/>
      <c r="O79" s="102"/>
      <c r="P79" s="102"/>
    </row>
    <row r="80" spans="1:44" ht="70.400000000000006" customHeight="1" x14ac:dyDescent="0.3">
      <c r="A80" s="102"/>
      <c r="B80" s="153">
        <v>2</v>
      </c>
      <c r="C80" s="36" t="s">
        <v>162</v>
      </c>
      <c r="D80" s="19" t="s">
        <v>110</v>
      </c>
      <c r="E80" s="19" t="s">
        <v>211</v>
      </c>
      <c r="F80" s="43" t="s">
        <v>123</v>
      </c>
      <c r="G80" s="77">
        <v>3000</v>
      </c>
      <c r="H80" s="58">
        <v>2611.21</v>
      </c>
      <c r="I80" s="93" t="s">
        <v>399</v>
      </c>
      <c r="J80" s="182">
        <f>IF(Table1[[#This Row],[Budget ]]=0,"",H80/Table1[[#This Row],[Budget ]])</f>
        <v>0.87040333333333331</v>
      </c>
      <c r="K80" s="94" t="s">
        <v>428</v>
      </c>
      <c r="L80" s="63"/>
      <c r="M80" s="183">
        <f>IF(Table1[[#This Row],[Budget ]]=0,"",L80/Table1[[#This Row],[Budget ]])</f>
        <v>0</v>
      </c>
      <c r="N80" s="95"/>
      <c r="O80" s="102"/>
      <c r="P80" s="102"/>
    </row>
    <row r="81" spans="1:16" ht="70.400000000000006" customHeight="1" x14ac:dyDescent="0.3">
      <c r="A81" s="102"/>
      <c r="B81" s="153">
        <v>3</v>
      </c>
      <c r="C81" s="36" t="s">
        <v>162</v>
      </c>
      <c r="D81" s="19" t="s">
        <v>110</v>
      </c>
      <c r="E81" s="19" t="s">
        <v>211</v>
      </c>
      <c r="F81" s="43" t="s">
        <v>242</v>
      </c>
      <c r="G81" s="77">
        <v>2000</v>
      </c>
      <c r="H81" s="58">
        <v>2043.39</v>
      </c>
      <c r="I81" s="93" t="s">
        <v>400</v>
      </c>
      <c r="J81" s="182">
        <f>IF(Table1[[#This Row],[Budget ]]=0,"",H81/Table1[[#This Row],[Budget ]])</f>
        <v>1.021695</v>
      </c>
      <c r="K81" s="94" t="s">
        <v>442</v>
      </c>
      <c r="L81" s="63"/>
      <c r="M81" s="183">
        <f>IF(Table1[[#This Row],[Budget ]]=0,"",L81/Table1[[#This Row],[Budget ]])</f>
        <v>0</v>
      </c>
      <c r="N81" s="95"/>
      <c r="O81" s="102"/>
      <c r="P81" s="102"/>
    </row>
    <row r="82" spans="1:16" ht="70.400000000000006" customHeight="1" x14ac:dyDescent="0.3">
      <c r="A82" s="102"/>
      <c r="B82" s="153">
        <v>4</v>
      </c>
      <c r="C82" s="36" t="s">
        <v>162</v>
      </c>
      <c r="D82" s="19" t="s">
        <v>110</v>
      </c>
      <c r="E82" s="19" t="s">
        <v>211</v>
      </c>
      <c r="F82" s="43" t="s">
        <v>242</v>
      </c>
      <c r="G82" s="77">
        <v>1000</v>
      </c>
      <c r="H82" s="58">
        <v>972.19</v>
      </c>
      <c r="I82" s="93" t="s">
        <v>401</v>
      </c>
      <c r="J82" s="182">
        <f>IF(Table1[[#This Row],[Budget ]]=0,"",H82/Table1[[#This Row],[Budget ]])</f>
        <v>0.97219000000000011</v>
      </c>
      <c r="K82" s="94" t="s">
        <v>429</v>
      </c>
      <c r="L82" s="63"/>
      <c r="M82" s="183">
        <f>IF(Table1[[#This Row],[Budget ]]=0,"",L82/Table1[[#This Row],[Budget ]])</f>
        <v>0</v>
      </c>
      <c r="N82" s="95"/>
      <c r="O82" s="102"/>
      <c r="P82" s="102"/>
    </row>
    <row r="83" spans="1:16" ht="70.400000000000006" customHeight="1" x14ac:dyDescent="0.3">
      <c r="A83" s="102"/>
      <c r="B83" s="153">
        <v>5</v>
      </c>
      <c r="C83" s="36" t="s">
        <v>162</v>
      </c>
      <c r="D83" s="19" t="s">
        <v>114</v>
      </c>
      <c r="E83" s="19" t="s">
        <v>211</v>
      </c>
      <c r="F83" s="43" t="s">
        <v>221</v>
      </c>
      <c r="G83" s="77">
        <v>3750</v>
      </c>
      <c r="H83" s="58">
        <v>3720.5</v>
      </c>
      <c r="I83" s="93" t="s">
        <v>402</v>
      </c>
      <c r="J83" s="182">
        <f>IF(Table1[[#This Row],[Budget ]]=0,"",H83/Table1[[#This Row],[Budget ]])</f>
        <v>0.99213333333333331</v>
      </c>
      <c r="K83" s="94" t="s">
        <v>443</v>
      </c>
      <c r="L83" s="63"/>
      <c r="M83" s="183">
        <f>IF(Table1[[#This Row],[Budget ]]=0,"",L83/Table1[[#This Row],[Budget ]])</f>
        <v>0</v>
      </c>
      <c r="N83" s="95"/>
      <c r="O83" s="102"/>
      <c r="P83" s="102"/>
    </row>
    <row r="84" spans="1:16" ht="70.400000000000006" customHeight="1" x14ac:dyDescent="0.3">
      <c r="A84" s="102"/>
      <c r="B84" s="153">
        <v>6</v>
      </c>
      <c r="C84" s="36" t="s">
        <v>162</v>
      </c>
      <c r="D84" s="19" t="s">
        <v>110</v>
      </c>
      <c r="E84" s="19" t="s">
        <v>211</v>
      </c>
      <c r="F84" s="43" t="s">
        <v>207</v>
      </c>
      <c r="G84" s="77">
        <v>3000</v>
      </c>
      <c r="H84" s="58">
        <v>2678.35</v>
      </c>
      <c r="I84" s="93" t="s">
        <v>403</v>
      </c>
      <c r="J84" s="182">
        <f>IF(Table1[[#This Row],[Budget ]]=0,"",H84/Table1[[#This Row],[Budget ]])</f>
        <v>0.89278333333333326</v>
      </c>
      <c r="K84" s="94" t="s">
        <v>434</v>
      </c>
      <c r="L84" s="63"/>
      <c r="M84" s="183">
        <f>IF(Table1[[#This Row],[Budget ]]=0,"",L84/Table1[[#This Row],[Budget ]])</f>
        <v>0</v>
      </c>
      <c r="N84" s="95"/>
      <c r="O84" s="102"/>
      <c r="P84" s="102"/>
    </row>
    <row r="85" spans="1:16" ht="70.400000000000006" customHeight="1" x14ac:dyDescent="0.3">
      <c r="A85" s="102"/>
      <c r="B85" s="153">
        <v>7</v>
      </c>
      <c r="C85" s="36" t="s">
        <v>162</v>
      </c>
      <c r="D85" s="19" t="s">
        <v>114</v>
      </c>
      <c r="E85" s="19" t="s">
        <v>211</v>
      </c>
      <c r="F85" s="43" t="s">
        <v>221</v>
      </c>
      <c r="G85" s="77">
        <v>5000</v>
      </c>
      <c r="H85" s="58">
        <v>4343.4399999999996</v>
      </c>
      <c r="I85" s="93" t="s">
        <v>404</v>
      </c>
      <c r="J85" s="182">
        <f>IF(Table1[[#This Row],[Budget ]]=0,"",H85/Table1[[#This Row],[Budget ]])</f>
        <v>0.8686879999999999</v>
      </c>
      <c r="K85" s="94" t="s">
        <v>444</v>
      </c>
      <c r="L85" s="63"/>
      <c r="M85" s="183">
        <f>IF(Table1[[#This Row],[Budget ]]=0,"",L85/Table1[[#This Row],[Budget ]])</f>
        <v>0</v>
      </c>
      <c r="N85" s="95"/>
      <c r="O85" s="102"/>
      <c r="P85" s="102"/>
    </row>
    <row r="86" spans="1:16" ht="70.400000000000006" customHeight="1" x14ac:dyDescent="0.3">
      <c r="A86" s="102"/>
      <c r="B86" s="153">
        <v>8</v>
      </c>
      <c r="C86" s="36" t="s">
        <v>162</v>
      </c>
      <c r="D86" s="19" t="s">
        <v>110</v>
      </c>
      <c r="E86" s="19" t="s">
        <v>211</v>
      </c>
      <c r="F86" s="43" t="s">
        <v>242</v>
      </c>
      <c r="G86" s="77">
        <v>6000</v>
      </c>
      <c r="H86" s="58">
        <v>5602.53</v>
      </c>
      <c r="I86" s="93" t="s">
        <v>405</v>
      </c>
      <c r="J86" s="182">
        <f>IF(Table1[[#This Row],[Budget ]]=0,"",H86/Table1[[#This Row],[Budget ]])</f>
        <v>0.933755</v>
      </c>
      <c r="K86" s="94" t="s">
        <v>430</v>
      </c>
      <c r="L86" s="63"/>
      <c r="M86" s="183">
        <f>IF(Table1[[#This Row],[Budget ]]=0,"",L86/Table1[[#This Row],[Budget ]])</f>
        <v>0</v>
      </c>
      <c r="N86" s="95"/>
      <c r="O86" s="102"/>
      <c r="P86" s="102"/>
    </row>
    <row r="87" spans="1:16" ht="70.400000000000006" customHeight="1" x14ac:dyDescent="0.3">
      <c r="A87" s="102"/>
      <c r="B87" s="153">
        <v>9</v>
      </c>
      <c r="C87" s="36" t="s">
        <v>162</v>
      </c>
      <c r="D87" s="19" t="s">
        <v>128</v>
      </c>
      <c r="E87" s="19" t="s">
        <v>211</v>
      </c>
      <c r="F87" s="43" t="s">
        <v>130</v>
      </c>
      <c r="G87" s="77">
        <v>6500</v>
      </c>
      <c r="H87" s="58">
        <v>6164.76</v>
      </c>
      <c r="I87" s="93" t="s">
        <v>406</v>
      </c>
      <c r="J87" s="182">
        <f>IF(Table1[[#This Row],[Budget ]]=0,"",H87/Table1[[#This Row],[Budget ]])</f>
        <v>0.94842461538461542</v>
      </c>
      <c r="K87" s="94" t="s">
        <v>431</v>
      </c>
      <c r="L87" s="63"/>
      <c r="M87" s="183">
        <f>IF(Table1[[#This Row],[Budget ]]=0,"",L87/Table1[[#This Row],[Budget ]])</f>
        <v>0</v>
      </c>
      <c r="N87" s="95"/>
      <c r="O87" s="102"/>
      <c r="P87" s="102"/>
    </row>
    <row r="88" spans="1:16" ht="70.400000000000006" customHeight="1" x14ac:dyDescent="0.3">
      <c r="A88" s="102"/>
      <c r="B88" s="153">
        <v>10</v>
      </c>
      <c r="C88" s="36" t="s">
        <v>162</v>
      </c>
      <c r="D88" s="19" t="s">
        <v>110</v>
      </c>
      <c r="E88" s="19" t="s">
        <v>211</v>
      </c>
      <c r="F88" s="43" t="s">
        <v>242</v>
      </c>
      <c r="G88" s="77">
        <v>4500</v>
      </c>
      <c r="H88" s="58">
        <v>4151.3100000000004</v>
      </c>
      <c r="I88" s="93" t="s">
        <v>407</v>
      </c>
      <c r="J88" s="182">
        <f>IF(Table1[[#This Row],[Budget ]]=0,"",H88/Table1[[#This Row],[Budget ]])</f>
        <v>0.92251333333333341</v>
      </c>
      <c r="K88" s="94" t="s">
        <v>435</v>
      </c>
      <c r="L88" s="63"/>
      <c r="M88" s="183">
        <f>IF(Table1[[#This Row],[Budget ]]=0,"",L88/Table1[[#This Row],[Budget ]])</f>
        <v>0</v>
      </c>
      <c r="N88" s="95"/>
      <c r="O88" s="102"/>
      <c r="P88" s="102"/>
    </row>
    <row r="89" spans="1:16" ht="70.400000000000006" customHeight="1" x14ac:dyDescent="0.3">
      <c r="A89" s="102"/>
      <c r="B89" s="153">
        <v>11</v>
      </c>
      <c r="C89" s="36" t="s">
        <v>163</v>
      </c>
      <c r="D89" s="19" t="s">
        <v>114</v>
      </c>
      <c r="E89" s="19" t="s">
        <v>211</v>
      </c>
      <c r="F89" s="43" t="s">
        <v>221</v>
      </c>
      <c r="G89" s="77">
        <v>1977.65</v>
      </c>
      <c r="H89" s="58">
        <v>1977.85</v>
      </c>
      <c r="I89" s="93" t="s">
        <v>408</v>
      </c>
      <c r="J89" s="182">
        <f>IF(Table1[[#This Row],[Budget ]]=0,"",H89/Table1[[#This Row],[Budget ]])</f>
        <v>1.0001011301291935</v>
      </c>
      <c r="K89" s="94" t="s">
        <v>445</v>
      </c>
      <c r="L89" s="63"/>
      <c r="M89" s="183">
        <f>IF(Table1[[#This Row],[Budget ]]=0,"",L89/Table1[[#This Row],[Budget ]])</f>
        <v>0</v>
      </c>
      <c r="N89" s="95"/>
      <c r="O89" s="102"/>
      <c r="P89" s="102"/>
    </row>
    <row r="90" spans="1:16" ht="70.400000000000006" hidden="1" customHeight="1" x14ac:dyDescent="0.3">
      <c r="A90" s="102"/>
      <c r="B90" s="153">
        <v>12</v>
      </c>
      <c r="C90" s="36"/>
      <c r="D90" s="19"/>
      <c r="E90" s="19"/>
      <c r="F90" s="43"/>
      <c r="G90" s="77"/>
      <c r="H90" s="58"/>
      <c r="I90" s="93"/>
      <c r="J90" s="182" t="str">
        <f>IF(Table1[[#This Row],[Budget ]]=0,"",H90/Table1[[#This Row],[Budget ]])</f>
        <v/>
      </c>
      <c r="K90" s="94"/>
      <c r="L90" s="63"/>
      <c r="M90" s="183" t="str">
        <f>IF(Table1[[#This Row],[Budget ]]=0,"",L90/Table1[[#This Row],[Budget ]])</f>
        <v/>
      </c>
      <c r="N90" s="95"/>
      <c r="O90" s="102"/>
      <c r="P90" s="102"/>
    </row>
    <row r="91" spans="1:16" ht="70.400000000000006" hidden="1" customHeight="1" x14ac:dyDescent="0.3">
      <c r="A91" s="102"/>
      <c r="B91" s="153">
        <v>13</v>
      </c>
      <c r="C91" s="36"/>
      <c r="D91" s="19"/>
      <c r="E91" s="19"/>
      <c r="F91" s="43"/>
      <c r="G91" s="77"/>
      <c r="H91" s="58"/>
      <c r="I91" s="93"/>
      <c r="J91" s="182" t="str">
        <f>IF(Table1[[#This Row],[Budget ]]=0,"",H91/Table1[[#This Row],[Budget ]])</f>
        <v/>
      </c>
      <c r="K91" s="94"/>
      <c r="L91" s="63"/>
      <c r="M91" s="183" t="str">
        <f>IF(Table1[[#This Row],[Budget ]]=0,"",L91/Table1[[#This Row],[Budget ]])</f>
        <v/>
      </c>
      <c r="N91" s="95"/>
      <c r="O91" s="102"/>
      <c r="P91" s="102"/>
    </row>
    <row r="92" spans="1:16" ht="70.400000000000006" hidden="1" customHeight="1" x14ac:dyDescent="0.3">
      <c r="A92" s="102"/>
      <c r="B92" s="153">
        <v>14</v>
      </c>
      <c r="C92" s="36"/>
      <c r="D92" s="19"/>
      <c r="E92" s="19"/>
      <c r="F92" s="43"/>
      <c r="G92" s="77"/>
      <c r="H92" s="58"/>
      <c r="I92" s="93"/>
      <c r="J92" s="182" t="str">
        <f>IF(Table1[[#This Row],[Budget ]]=0,"",H92/Table1[[#This Row],[Budget ]])</f>
        <v/>
      </c>
      <c r="K92" s="94"/>
      <c r="L92" s="63"/>
      <c r="M92" s="183" t="str">
        <f>IF(Table1[[#This Row],[Budget ]]=0,"",L92/Table1[[#This Row],[Budget ]])</f>
        <v/>
      </c>
      <c r="N92" s="95"/>
      <c r="O92" s="102"/>
      <c r="P92" s="102"/>
    </row>
    <row r="93" spans="1:16" ht="70.400000000000006" hidden="1" customHeight="1" x14ac:dyDescent="0.3">
      <c r="A93" s="102"/>
      <c r="B93" s="153">
        <v>15</v>
      </c>
      <c r="C93" s="36"/>
      <c r="D93" s="19"/>
      <c r="E93" s="19"/>
      <c r="F93" s="43"/>
      <c r="G93" s="77"/>
      <c r="H93" s="58"/>
      <c r="I93" s="93"/>
      <c r="J93" s="182" t="str">
        <f>IF(Table1[[#This Row],[Budget ]]=0,"",H93/Table1[[#This Row],[Budget ]])</f>
        <v/>
      </c>
      <c r="K93" s="94"/>
      <c r="L93" s="63"/>
      <c r="M93" s="183" t="str">
        <f>IF(Table1[[#This Row],[Budget ]]=0,"",L93/Table1[[#This Row],[Budget ]])</f>
        <v/>
      </c>
      <c r="N93" s="95"/>
      <c r="O93" s="102"/>
      <c r="P93" s="102"/>
    </row>
    <row r="94" spans="1:16" ht="70.400000000000006" hidden="1" customHeight="1" x14ac:dyDescent="0.3">
      <c r="A94" s="102"/>
      <c r="B94" s="153">
        <v>16</v>
      </c>
      <c r="C94" s="36"/>
      <c r="D94" s="19"/>
      <c r="E94" s="19"/>
      <c r="F94" s="43"/>
      <c r="G94" s="77"/>
      <c r="H94" s="58"/>
      <c r="I94" s="93"/>
      <c r="J94" s="182" t="str">
        <f>IF(Table1[[#This Row],[Budget ]]=0,"",H94/Table1[[#This Row],[Budget ]])</f>
        <v/>
      </c>
      <c r="K94" s="94"/>
      <c r="L94" s="63"/>
      <c r="M94" s="183" t="str">
        <f>IF(Table1[[#This Row],[Budget ]]=0,"",L94/Table1[[#This Row],[Budget ]])</f>
        <v/>
      </c>
      <c r="N94" s="95"/>
      <c r="O94" s="102"/>
      <c r="P94" s="102"/>
    </row>
    <row r="95" spans="1:16" ht="70.400000000000006" hidden="1" customHeight="1" x14ac:dyDescent="0.3">
      <c r="A95" s="102"/>
      <c r="B95" s="153">
        <v>17</v>
      </c>
      <c r="C95" s="36"/>
      <c r="D95" s="19"/>
      <c r="E95" s="19"/>
      <c r="F95" s="43"/>
      <c r="G95" s="77"/>
      <c r="H95" s="58"/>
      <c r="I95" s="93"/>
      <c r="J95" s="182" t="str">
        <f>IF(Table1[[#This Row],[Budget ]]=0,"",H95/Table1[[#This Row],[Budget ]])</f>
        <v/>
      </c>
      <c r="K95" s="94"/>
      <c r="L95" s="63"/>
      <c r="M95" s="183" t="str">
        <f>IF(Table1[[#This Row],[Budget ]]=0,"",L95/Table1[[#This Row],[Budget ]])</f>
        <v/>
      </c>
      <c r="N95" s="95"/>
      <c r="O95" s="102"/>
      <c r="P95" s="102"/>
    </row>
    <row r="96" spans="1:16" ht="70.400000000000006" hidden="1" customHeight="1" x14ac:dyDescent="0.3">
      <c r="A96" s="102"/>
      <c r="B96" s="153">
        <v>18</v>
      </c>
      <c r="C96" s="36"/>
      <c r="D96" s="19"/>
      <c r="E96" s="19"/>
      <c r="F96" s="43"/>
      <c r="G96" s="77"/>
      <c r="H96" s="58"/>
      <c r="I96" s="93"/>
      <c r="J96" s="182" t="str">
        <f>IF(Table1[[#This Row],[Budget ]]=0,"",H96/Table1[[#This Row],[Budget ]])</f>
        <v/>
      </c>
      <c r="K96" s="94"/>
      <c r="L96" s="63"/>
      <c r="M96" s="183" t="str">
        <f>IF(Table1[[#This Row],[Budget ]]=0,"",L96/Table1[[#This Row],[Budget ]])</f>
        <v/>
      </c>
      <c r="N96" s="95"/>
      <c r="O96" s="102"/>
      <c r="P96" s="102"/>
    </row>
    <row r="97" spans="1:25" ht="70.400000000000006" hidden="1" customHeight="1" x14ac:dyDescent="0.3">
      <c r="A97" s="102"/>
      <c r="B97" s="153">
        <v>19</v>
      </c>
      <c r="C97" s="36"/>
      <c r="D97" s="19"/>
      <c r="E97" s="19"/>
      <c r="F97" s="43"/>
      <c r="G97" s="77"/>
      <c r="H97" s="58"/>
      <c r="I97" s="93"/>
      <c r="J97" s="182" t="str">
        <f>IF(Table1[[#This Row],[Budget ]]=0,"",H97/Table1[[#This Row],[Budget ]])</f>
        <v/>
      </c>
      <c r="K97" s="94"/>
      <c r="L97" s="63"/>
      <c r="M97" s="183" t="str">
        <f>IF(Table1[[#This Row],[Budget ]]=0,"",L97/Table1[[#This Row],[Budget ]])</f>
        <v/>
      </c>
      <c r="N97" s="95"/>
      <c r="O97" s="191"/>
      <c r="P97" s="191"/>
      <c r="Q97" s="20"/>
      <c r="R97" s="20"/>
      <c r="S97" s="20"/>
      <c r="T97" s="20"/>
    </row>
    <row r="98" spans="1:25" ht="70.400000000000006" hidden="1" customHeight="1" x14ac:dyDescent="0.3">
      <c r="A98" s="102"/>
      <c r="B98" s="153">
        <v>20</v>
      </c>
      <c r="C98" s="36"/>
      <c r="D98" s="19"/>
      <c r="E98" s="19"/>
      <c r="F98" s="43"/>
      <c r="G98" s="77"/>
      <c r="H98" s="58"/>
      <c r="I98" s="93"/>
      <c r="J98" s="182" t="str">
        <f>IF(Table1[[#This Row],[Budget ]]=0,"",H98/Table1[[#This Row],[Budget ]])</f>
        <v/>
      </c>
      <c r="K98" s="94"/>
      <c r="L98" s="63"/>
      <c r="M98" s="183" t="str">
        <f>IF(Table1[[#This Row],[Budget ]]=0,"",L98/Table1[[#This Row],[Budget ]])</f>
        <v/>
      </c>
      <c r="N98" s="95"/>
      <c r="O98" s="191"/>
      <c r="P98" s="191"/>
      <c r="Q98" s="20"/>
      <c r="R98" s="20"/>
      <c r="S98" s="20"/>
      <c r="T98" s="20"/>
    </row>
    <row r="99" spans="1:25" ht="70.400000000000006" hidden="1" customHeight="1" x14ac:dyDescent="0.3">
      <c r="A99" s="102"/>
      <c r="B99" s="153">
        <v>21</v>
      </c>
      <c r="C99" s="36"/>
      <c r="D99" s="19"/>
      <c r="E99" s="19"/>
      <c r="F99" s="43"/>
      <c r="G99" s="77"/>
      <c r="H99" s="58"/>
      <c r="I99" s="93"/>
      <c r="J99" s="182" t="str">
        <f>IF(Table1[[#This Row],[Budget ]]=0,"",H99/Table1[[#This Row],[Budget ]])</f>
        <v/>
      </c>
      <c r="K99" s="94"/>
      <c r="L99" s="63"/>
      <c r="M99" s="183" t="str">
        <f>IF(Table1[[#This Row],[Budget ]]=0,"",L99/Table1[[#This Row],[Budget ]])</f>
        <v/>
      </c>
      <c r="N99" s="95"/>
      <c r="O99" s="191"/>
      <c r="P99" s="191"/>
      <c r="Q99" s="20"/>
      <c r="R99" s="20"/>
      <c r="S99" s="20"/>
      <c r="T99" s="20"/>
    </row>
    <row r="100" spans="1:25" ht="70.400000000000006" hidden="1" customHeight="1" x14ac:dyDescent="0.3">
      <c r="A100" s="102"/>
      <c r="B100" s="153">
        <v>22</v>
      </c>
      <c r="C100" s="36"/>
      <c r="D100" s="19"/>
      <c r="E100" s="19"/>
      <c r="F100" s="43"/>
      <c r="G100" s="77"/>
      <c r="H100" s="58"/>
      <c r="I100" s="93"/>
      <c r="J100" s="182" t="str">
        <f>IF(Table1[[#This Row],[Budget ]]=0,"",H100/Table1[[#This Row],[Budget ]])</f>
        <v/>
      </c>
      <c r="K100" s="94"/>
      <c r="L100" s="63"/>
      <c r="M100" s="183" t="str">
        <f>IF(Table1[[#This Row],[Budget ]]=0,"",L100/Table1[[#This Row],[Budget ]])</f>
        <v/>
      </c>
      <c r="N100" s="95"/>
      <c r="O100" s="191"/>
      <c r="P100" s="191"/>
      <c r="Q100" s="20"/>
      <c r="R100" s="20"/>
      <c r="S100" s="20"/>
      <c r="T100" s="20"/>
    </row>
    <row r="101" spans="1:25" ht="70.400000000000006" hidden="1" customHeight="1" x14ac:dyDescent="0.3">
      <c r="A101" s="102"/>
      <c r="B101" s="153">
        <v>23</v>
      </c>
      <c r="C101" s="36"/>
      <c r="D101" s="19"/>
      <c r="E101" s="19"/>
      <c r="F101" s="43"/>
      <c r="G101" s="77"/>
      <c r="H101" s="58"/>
      <c r="I101" s="93"/>
      <c r="J101" s="182" t="str">
        <f>IF(Table1[[#This Row],[Budget ]]=0,"",H101/Table1[[#This Row],[Budget ]])</f>
        <v/>
      </c>
      <c r="K101" s="94"/>
      <c r="L101" s="63"/>
      <c r="M101" s="183" t="str">
        <f>IF(Table1[[#This Row],[Budget ]]=0,"",L101/Table1[[#This Row],[Budget ]])</f>
        <v/>
      </c>
      <c r="N101" s="95"/>
      <c r="O101" s="191"/>
      <c r="P101" s="191"/>
      <c r="Q101" s="20"/>
      <c r="R101" s="20"/>
      <c r="S101" s="20"/>
      <c r="T101" s="20"/>
    </row>
    <row r="102" spans="1:25" ht="70.400000000000006" hidden="1" customHeight="1" x14ac:dyDescent="0.3">
      <c r="A102" s="102"/>
      <c r="B102" s="153">
        <v>24</v>
      </c>
      <c r="C102" s="36"/>
      <c r="D102" s="19"/>
      <c r="E102" s="19"/>
      <c r="F102" s="43"/>
      <c r="G102" s="77"/>
      <c r="H102" s="58"/>
      <c r="I102" s="93"/>
      <c r="J102" s="182" t="str">
        <f>IF(Table1[[#This Row],[Budget ]]=0,"",H102/Table1[[#This Row],[Budget ]])</f>
        <v/>
      </c>
      <c r="K102" s="94"/>
      <c r="L102" s="63"/>
      <c r="M102" s="183" t="str">
        <f>IF(Table1[[#This Row],[Budget ]]=0,"",L102/Table1[[#This Row],[Budget ]])</f>
        <v/>
      </c>
      <c r="N102" s="95"/>
      <c r="O102" s="191"/>
      <c r="P102" s="191"/>
      <c r="Q102" s="20"/>
      <c r="R102" s="20"/>
      <c r="S102" s="20"/>
      <c r="T102" s="20"/>
    </row>
    <row r="103" spans="1:25" ht="70.400000000000006" hidden="1" customHeight="1" x14ac:dyDescent="0.3">
      <c r="A103" s="102"/>
      <c r="B103" s="153">
        <v>25</v>
      </c>
      <c r="C103" s="36"/>
      <c r="D103" s="19"/>
      <c r="E103" s="19"/>
      <c r="F103" s="43"/>
      <c r="G103" s="77"/>
      <c r="H103" s="58"/>
      <c r="I103" s="93"/>
      <c r="J103" s="182" t="str">
        <f>IF(Table1[[#This Row],[Budget ]]=0,"",H103/Table1[[#This Row],[Budget ]])</f>
        <v/>
      </c>
      <c r="K103" s="94"/>
      <c r="L103" s="63"/>
      <c r="M103" s="183" t="str">
        <f>IF(Table1[[#This Row],[Budget ]]=0,"",L103/Table1[[#This Row],[Budget ]])</f>
        <v/>
      </c>
      <c r="N103" s="95"/>
      <c r="O103" s="191"/>
      <c r="P103" s="191"/>
      <c r="Q103" s="20"/>
      <c r="R103" s="20"/>
      <c r="S103" s="20"/>
      <c r="T103" s="20"/>
    </row>
    <row r="104" spans="1:25" ht="70.400000000000006" hidden="1" customHeight="1" x14ac:dyDescent="0.3">
      <c r="A104" s="102"/>
      <c r="B104" s="153">
        <v>26</v>
      </c>
      <c r="C104" s="36"/>
      <c r="D104" s="19"/>
      <c r="E104" s="19"/>
      <c r="F104" s="43"/>
      <c r="G104" s="77"/>
      <c r="H104" s="58"/>
      <c r="I104" s="93"/>
      <c r="J104" s="182" t="str">
        <f>IF(Table1[[#This Row],[Budget ]]=0,"",H104/Table1[[#This Row],[Budget ]])</f>
        <v/>
      </c>
      <c r="K104" s="94"/>
      <c r="L104" s="63"/>
      <c r="M104" s="183" t="str">
        <f>IF(Table1[[#This Row],[Budget ]]=0,"",L104/Table1[[#This Row],[Budget ]])</f>
        <v/>
      </c>
      <c r="N104" s="95"/>
      <c r="O104" s="191"/>
      <c r="P104" s="191"/>
      <c r="Q104" s="20"/>
      <c r="R104" s="20"/>
      <c r="S104" s="20"/>
      <c r="T104" s="20"/>
    </row>
    <row r="105" spans="1:25" ht="70.400000000000006" hidden="1" customHeight="1" x14ac:dyDescent="0.3">
      <c r="A105" s="102"/>
      <c r="B105" s="153">
        <v>27</v>
      </c>
      <c r="C105" s="36"/>
      <c r="D105" s="19"/>
      <c r="E105" s="19"/>
      <c r="F105" s="43"/>
      <c r="G105" s="77"/>
      <c r="H105" s="58"/>
      <c r="I105" s="93"/>
      <c r="J105" s="182" t="str">
        <f>IF(Table1[[#This Row],[Budget ]]=0,"",H105/Table1[[#This Row],[Budget ]])</f>
        <v/>
      </c>
      <c r="K105" s="94"/>
      <c r="L105" s="63"/>
      <c r="M105" s="183" t="str">
        <f>IF(Table1[[#This Row],[Budget ]]=0,"",L105/Table1[[#This Row],[Budget ]])</f>
        <v/>
      </c>
      <c r="N105" s="95"/>
      <c r="O105" s="191"/>
      <c r="P105" s="191"/>
      <c r="Q105" s="20"/>
      <c r="R105" s="20"/>
      <c r="S105" s="20"/>
      <c r="T105" s="20"/>
    </row>
    <row r="106" spans="1:25" ht="70.400000000000006" hidden="1" customHeight="1" x14ac:dyDescent="0.3">
      <c r="A106" s="102"/>
      <c r="B106" s="153">
        <v>28</v>
      </c>
      <c r="C106" s="36"/>
      <c r="D106" s="19"/>
      <c r="E106" s="19"/>
      <c r="F106" s="43"/>
      <c r="G106" s="77"/>
      <c r="H106" s="58"/>
      <c r="I106" s="93"/>
      <c r="J106" s="182" t="str">
        <f>IF(Table1[[#This Row],[Budget ]]=0,"",H106/Table1[[#This Row],[Budget ]])</f>
        <v/>
      </c>
      <c r="K106" s="94"/>
      <c r="L106" s="63"/>
      <c r="M106" s="183" t="str">
        <f>IF(Table1[[#This Row],[Budget ]]=0,"",L106/Table1[[#This Row],[Budget ]])</f>
        <v/>
      </c>
      <c r="N106" s="95"/>
      <c r="O106" s="191"/>
      <c r="P106" s="191"/>
      <c r="Q106" s="20"/>
      <c r="R106" s="20"/>
      <c r="S106" s="20"/>
      <c r="T106" s="20"/>
    </row>
    <row r="107" spans="1:25" ht="70.400000000000006" hidden="1" customHeight="1" x14ac:dyDescent="0.3">
      <c r="A107" s="102"/>
      <c r="B107" s="153">
        <v>29</v>
      </c>
      <c r="C107" s="36"/>
      <c r="D107" s="19"/>
      <c r="E107" s="19"/>
      <c r="F107" s="43"/>
      <c r="G107" s="77"/>
      <c r="H107" s="58"/>
      <c r="I107" s="93"/>
      <c r="J107" s="182" t="str">
        <f>IF(Table1[[#This Row],[Budget ]]=0,"",H107/Table1[[#This Row],[Budget ]])</f>
        <v/>
      </c>
      <c r="K107" s="94"/>
      <c r="L107" s="63"/>
      <c r="M107" s="183" t="str">
        <f>IF(Table1[[#This Row],[Budget ]]=0,"",L107/Table1[[#This Row],[Budget ]])</f>
        <v/>
      </c>
      <c r="N107" s="95"/>
      <c r="O107" s="191"/>
      <c r="P107" s="191"/>
      <c r="Q107" s="20"/>
      <c r="R107" s="20"/>
      <c r="S107" s="20"/>
      <c r="T107" s="20"/>
    </row>
    <row r="108" spans="1:25" ht="70.400000000000006" hidden="1" customHeight="1" x14ac:dyDescent="0.3">
      <c r="A108" s="102"/>
      <c r="B108" s="153">
        <v>30</v>
      </c>
      <c r="C108" s="36"/>
      <c r="D108" s="19"/>
      <c r="E108" s="19"/>
      <c r="F108" s="43"/>
      <c r="G108" s="77"/>
      <c r="H108" s="58"/>
      <c r="I108" s="93"/>
      <c r="J108" s="182" t="str">
        <f>IF(Table1[[#This Row],[Budget ]]=0,"",H108/Table1[[#This Row],[Budget ]])</f>
        <v/>
      </c>
      <c r="K108" s="94"/>
      <c r="L108" s="63"/>
      <c r="M108" s="183" t="str">
        <f>IF(Table1[[#This Row],[Budget ]]=0,"",L108/Table1[[#This Row],[Budget ]])</f>
        <v/>
      </c>
      <c r="N108" s="95"/>
      <c r="O108" s="191"/>
      <c r="P108" s="191"/>
      <c r="Q108" s="20"/>
      <c r="R108" s="20"/>
      <c r="S108" s="20"/>
      <c r="T108" s="20"/>
    </row>
    <row r="109" spans="1:25" ht="25.5" customHeight="1" x14ac:dyDescent="0.3">
      <c r="A109" s="102"/>
      <c r="B109" s="184"/>
      <c r="C109" s="184"/>
      <c r="D109" s="184"/>
      <c r="E109" s="185"/>
      <c r="F109" s="186" t="s">
        <v>177</v>
      </c>
      <c r="G109" s="187" cm="1">
        <f t="array" aca="1" ref="G109" ca="1">SUMPRODUCT(
    SUBTOTAL(9,OFFSET(G79,ROW(G79:G108)-ROW(G79),0)),
    --(C79:C108="CCM Funding Agreement"))</f>
        <v>37750</v>
      </c>
      <c r="H109" s="188" cm="1">
        <f t="array" aca="1" ref="H109" ca="1">SUMPRODUCT(
    SUBTOTAL(9,OFFSET(H79,ROW(H79:H108)-ROW(H79),0)),
    --(C79:C108="CCM Funding Agreement"))</f>
        <v>35139.659999999996</v>
      </c>
      <c r="I109" s="189"/>
      <c r="J109" s="162">
        <f ca="1">IF(G109=0,"",H109/G109)</f>
        <v>0.93085192052980126</v>
      </c>
      <c r="K109" s="190"/>
      <c r="L109" s="188" cm="1">
        <f t="array" aca="1" ref="L109" ca="1">SUMPRODUCT(
    SUBTOTAL(9,OFFSET(L79,ROW(L79:L108)-ROW(L79),0)),
    --(C79:C108="CCM Funding Agreement"))</f>
        <v>0</v>
      </c>
      <c r="M109" s="162">
        <f ca="1">IF(G109=0,"",L109/G109)</f>
        <v>0</v>
      </c>
      <c r="N109" s="191"/>
      <c r="O109" s="191"/>
      <c r="P109" s="191"/>
      <c r="Q109" s="20"/>
      <c r="R109" s="20"/>
      <c r="S109" s="20"/>
      <c r="T109" s="20"/>
      <c r="U109" s="20"/>
      <c r="V109" s="20"/>
      <c r="W109" s="20"/>
      <c r="X109" s="20"/>
      <c r="Y109" s="20"/>
    </row>
    <row r="110" spans="1:25" ht="25.5" customHeight="1" x14ac:dyDescent="0.3">
      <c r="A110" s="102"/>
      <c r="B110" s="184"/>
      <c r="C110" s="184"/>
      <c r="D110" s="184"/>
      <c r="E110" s="192"/>
      <c r="F110" s="167" t="s">
        <v>163</v>
      </c>
      <c r="G110" s="187" cm="1">
        <f t="array" aca="1" ref="G110" ca="1">SUMPRODUCT(
    SUBTOTAL(9,OFFSET(G79,ROW(G79:G108)-ROW(G79),0)),
    --(C79:C108="CCM Evolution"))</f>
        <v>1977.65</v>
      </c>
      <c r="H110" s="161" cm="1">
        <f t="array" aca="1" ref="H110" ca="1">SUMPRODUCT(
    SUBTOTAL(9,OFFSET(H79,ROW(H79:H108)-ROW(H79),0)),
    --(C79:C108="CCM Evolution"))</f>
        <v>1977.85</v>
      </c>
      <c r="I110" s="189"/>
      <c r="J110" s="162">
        <f ca="1">IF(G110=0,"",H110/G110)</f>
        <v>1.0001011301291935</v>
      </c>
      <c r="K110" s="190"/>
      <c r="L110" s="161" cm="1">
        <f t="array" aca="1" ref="L110" ca="1">SUMPRODUCT(
    SUBTOTAL(9,OFFSET(L79,ROW(L79:L108)-ROW(L79),0)),
    --(C79:C108="CCM Evolution"))</f>
        <v>0</v>
      </c>
      <c r="M110" s="162">
        <f ca="1">IF(G110=0,"",L110/G110)</f>
        <v>0</v>
      </c>
      <c r="N110" s="191"/>
      <c r="O110" s="191"/>
      <c r="P110" s="191"/>
      <c r="Q110" s="20"/>
      <c r="R110" s="20"/>
      <c r="S110" s="20"/>
      <c r="T110" s="20"/>
      <c r="U110" s="20"/>
      <c r="V110" s="20"/>
      <c r="W110" s="20"/>
      <c r="X110" s="20"/>
      <c r="Y110" s="20"/>
    </row>
    <row r="111" spans="1:25" ht="25.5" customHeight="1" x14ac:dyDescent="0.3">
      <c r="A111" s="102"/>
      <c r="B111" s="184"/>
      <c r="C111" s="184"/>
      <c r="D111" s="184"/>
      <c r="E111" s="192"/>
      <c r="F111" s="186" t="s">
        <v>179</v>
      </c>
      <c r="G111" s="193" cm="1">
        <f t="array" aca="1" ref="G111" ca="1">SUMPRODUCT(
    SUBTOTAL(9,OFFSET(G79,ROW(G79:G108)-ROW(G79),0)),
    --(C79:C108="COVID19RM"))</f>
        <v>0</v>
      </c>
      <c r="H111" s="194" cm="1">
        <f t="array" aca="1" ref="H111" ca="1">SUMPRODUCT(
    SUBTOTAL(9,OFFSET(H79,ROW(H79:H108)-ROW(H79),0)),
    --(C79:C108="COVID19RM"))</f>
        <v>0</v>
      </c>
      <c r="I111" s="189"/>
      <c r="J111" s="162" t="str">
        <f ca="1">IF(G111=0,"",H111/G111)</f>
        <v/>
      </c>
      <c r="K111" s="190"/>
      <c r="L111" s="194" cm="1">
        <f t="array" aca="1" ref="L111" ca="1">SUMPRODUCT(
    SUBTOTAL(9,OFFSET(L79,ROW(L79:L108)-ROW(L79),0)),
    --(C79:C108="COVID19RM"))</f>
        <v>0</v>
      </c>
      <c r="M111" s="162" t="str">
        <f ca="1">IF(G111=0,"",L111/G111)</f>
        <v/>
      </c>
      <c r="N111" s="191"/>
      <c r="O111" s="191"/>
      <c r="P111" s="191"/>
      <c r="Q111" s="20"/>
      <c r="R111" s="20"/>
      <c r="S111" s="20"/>
      <c r="T111" s="20"/>
      <c r="U111" s="20"/>
      <c r="V111" s="20"/>
      <c r="W111" s="20"/>
      <c r="X111" s="20"/>
      <c r="Y111" s="20"/>
    </row>
    <row r="112" spans="1:25" ht="25.5" customHeight="1" x14ac:dyDescent="0.3">
      <c r="A112" s="102"/>
      <c r="B112" s="184"/>
      <c r="C112" s="184"/>
      <c r="D112" s="184"/>
      <c r="E112" s="192"/>
      <c r="F112" s="172" t="s">
        <v>122</v>
      </c>
      <c r="G112" s="195">
        <f ca="1">SUM(G109:G111)</f>
        <v>39727.65</v>
      </c>
      <c r="H112" s="175">
        <f ca="1">SUM(H109:H111)</f>
        <v>37117.509999999995</v>
      </c>
      <c r="I112" s="189"/>
      <c r="J112" s="174">
        <f ca="1">IF(G112=0,"",H112/G112)</f>
        <v>0.93429915940157526</v>
      </c>
      <c r="K112" s="190"/>
      <c r="L112" s="175">
        <f ca="1">SUM(L109:L111)</f>
        <v>0</v>
      </c>
      <c r="M112" s="174">
        <f ca="1">IF(G112=0,"",L112/G112)</f>
        <v>0</v>
      </c>
      <c r="N112" s="191"/>
      <c r="O112" s="191"/>
      <c r="P112" s="191"/>
      <c r="Q112" s="20"/>
      <c r="R112" s="20"/>
      <c r="S112" s="20"/>
      <c r="T112" s="20"/>
      <c r="U112" s="20"/>
      <c r="V112" s="20"/>
      <c r="W112" s="20"/>
      <c r="X112" s="20"/>
      <c r="Y112" s="20"/>
    </row>
    <row r="113" spans="1:25" ht="25.5" customHeight="1" thickBot="1" x14ac:dyDescent="0.35">
      <c r="A113" s="102"/>
      <c r="B113" s="190"/>
      <c r="C113" s="190"/>
      <c r="D113" s="190"/>
      <c r="E113" s="190"/>
      <c r="F113" s="190"/>
      <c r="G113" s="190"/>
      <c r="H113" s="190"/>
      <c r="I113" s="196"/>
      <c r="J113" s="190"/>
      <c r="K113" s="190"/>
      <c r="L113" s="190"/>
      <c r="M113" s="190"/>
      <c r="N113" s="191"/>
      <c r="O113" s="191"/>
      <c r="P113" s="191"/>
      <c r="Q113" s="20"/>
      <c r="R113" s="20"/>
      <c r="S113" s="20"/>
      <c r="T113" s="20"/>
      <c r="U113" s="20"/>
      <c r="V113" s="20"/>
      <c r="W113" s="20"/>
      <c r="X113" s="20"/>
      <c r="Y113" s="20"/>
    </row>
    <row r="114" spans="1:25" ht="25.5" customHeight="1" thickBot="1" x14ac:dyDescent="0.35">
      <c r="A114" s="102"/>
      <c r="B114" s="449" t="s">
        <v>160</v>
      </c>
      <c r="C114" s="449"/>
      <c r="D114" s="449"/>
      <c r="E114" s="449"/>
      <c r="F114" s="449"/>
      <c r="G114" s="449"/>
      <c r="H114" s="449"/>
      <c r="I114" s="449"/>
      <c r="J114" s="449"/>
      <c r="K114" s="449"/>
      <c r="L114" s="449"/>
      <c r="M114" s="449"/>
      <c r="N114" s="449"/>
      <c r="O114" s="191"/>
      <c r="P114" s="191"/>
      <c r="Q114" s="20"/>
      <c r="R114" s="20"/>
      <c r="S114" s="20"/>
      <c r="T114" s="20"/>
      <c r="U114" s="20"/>
      <c r="V114" s="20"/>
      <c r="W114" s="20"/>
      <c r="X114" s="20"/>
      <c r="Y114" s="20"/>
    </row>
    <row r="115" spans="1:25" ht="25.5" customHeight="1" thickBot="1" x14ac:dyDescent="0.35">
      <c r="A115" s="102"/>
      <c r="B115" s="102"/>
      <c r="C115" s="102"/>
      <c r="D115" s="102"/>
      <c r="E115" s="102"/>
      <c r="F115" s="102"/>
      <c r="G115" s="107"/>
      <c r="H115" s="102"/>
      <c r="I115" s="102"/>
      <c r="J115" s="102"/>
      <c r="K115" s="102"/>
      <c r="L115" s="102"/>
      <c r="M115" s="102"/>
      <c r="N115" s="102"/>
      <c r="O115" s="102"/>
      <c r="P115" s="102"/>
      <c r="S115" s="22"/>
      <c r="T115" s="22"/>
      <c r="U115" s="22"/>
    </row>
    <row r="116" spans="1:25" s="21" customFormat="1" ht="50.15" customHeight="1" x14ac:dyDescent="0.3">
      <c r="A116" s="190"/>
      <c r="B116" s="197" t="s">
        <v>118</v>
      </c>
      <c r="C116" s="198" t="s">
        <v>153</v>
      </c>
      <c r="D116" s="198" t="s">
        <v>172</v>
      </c>
      <c r="E116" s="199" t="s">
        <v>119</v>
      </c>
      <c r="F116" s="199" t="s">
        <v>120</v>
      </c>
      <c r="G116" s="199" t="s">
        <v>129</v>
      </c>
      <c r="H116" s="200" t="s">
        <v>311</v>
      </c>
      <c r="I116" s="149" t="s">
        <v>367</v>
      </c>
      <c r="J116" s="200" t="s">
        <v>314</v>
      </c>
      <c r="K116" s="181" t="s">
        <v>315</v>
      </c>
      <c r="L116" s="150" t="s">
        <v>373</v>
      </c>
      <c r="M116" s="151" t="s">
        <v>314</v>
      </c>
      <c r="N116" s="152" t="s">
        <v>315</v>
      </c>
      <c r="O116" s="190"/>
      <c r="P116" s="190"/>
      <c r="S116" s="49"/>
      <c r="T116" s="49"/>
      <c r="U116" s="49"/>
    </row>
    <row r="117" spans="1:25" ht="83.5" customHeight="1" x14ac:dyDescent="0.3">
      <c r="A117" s="102"/>
      <c r="B117" s="153">
        <v>1</v>
      </c>
      <c r="C117" s="55" t="s">
        <v>409</v>
      </c>
      <c r="D117" s="56" t="s">
        <v>114</v>
      </c>
      <c r="E117" s="57" t="s">
        <v>125</v>
      </c>
      <c r="F117" s="19" t="s">
        <v>241</v>
      </c>
      <c r="G117" s="79">
        <v>2000</v>
      </c>
      <c r="H117" s="60">
        <v>922.5</v>
      </c>
      <c r="I117" s="59" t="s">
        <v>410</v>
      </c>
      <c r="J117" s="201">
        <f>IF(Table2113751[[#This Row],[Budget]]=0,"",H117/Table2113751[[#This Row],[Budget]])</f>
        <v>0.46124999999999999</v>
      </c>
      <c r="K117" s="94" t="s">
        <v>422</v>
      </c>
      <c r="L117" s="60"/>
      <c r="M117" s="201">
        <f>IF(Table2113751[[#This Row],[Budget]]=0,"",L117/Table2113751[[#This Row],[Budget]])</f>
        <v>0</v>
      </c>
      <c r="N117" s="64"/>
      <c r="O117" s="102"/>
      <c r="P117" s="102"/>
      <c r="S117" s="22"/>
      <c r="T117" s="22"/>
      <c r="U117" s="22"/>
    </row>
    <row r="118" spans="1:25" ht="40.4" customHeight="1" x14ac:dyDescent="0.3">
      <c r="A118" s="102"/>
      <c r="B118" s="153">
        <v>2</v>
      </c>
      <c r="C118" s="55" t="s">
        <v>411</v>
      </c>
      <c r="D118" s="56" t="s">
        <v>115</v>
      </c>
      <c r="E118" s="57" t="s">
        <v>125</v>
      </c>
      <c r="F118" s="19" t="s">
        <v>243</v>
      </c>
      <c r="G118" s="79">
        <v>1500</v>
      </c>
      <c r="H118" s="60">
        <v>2151</v>
      </c>
      <c r="I118" s="59" t="s">
        <v>412</v>
      </c>
      <c r="J118" s="201">
        <f>IF(Table2113751[[#This Row],[Budget]]=0,"",H118/Table2113751[[#This Row],[Budget]])</f>
        <v>1.4339999999999999</v>
      </c>
      <c r="K118" s="94" t="s">
        <v>425</v>
      </c>
      <c r="L118" s="60"/>
      <c r="M118" s="201">
        <f>IF(Table2113751[[#This Row],[Budget]]=0,"",L118/Table2113751[[#This Row],[Budget]])</f>
        <v>0</v>
      </c>
      <c r="N118" s="64"/>
      <c r="O118" s="102"/>
      <c r="P118" s="102"/>
      <c r="S118" s="22"/>
      <c r="T118" s="22"/>
      <c r="U118" s="22"/>
    </row>
    <row r="119" spans="1:25" ht="40.4" customHeight="1" x14ac:dyDescent="0.3">
      <c r="A119" s="102"/>
      <c r="B119" s="153">
        <v>3</v>
      </c>
      <c r="C119" s="55" t="s">
        <v>413</v>
      </c>
      <c r="D119" s="56" t="s">
        <v>110</v>
      </c>
      <c r="E119" s="57" t="s">
        <v>125</v>
      </c>
      <c r="F119" s="19" t="s">
        <v>242</v>
      </c>
      <c r="G119" s="79">
        <v>1500</v>
      </c>
      <c r="H119" s="60">
        <v>757</v>
      </c>
      <c r="I119" s="59" t="s">
        <v>414</v>
      </c>
      <c r="J119" s="201">
        <f>IF(Table2113751[[#This Row],[Budget]]=0,"",H119/Table2113751[[#This Row],[Budget]])</f>
        <v>0.50466666666666671</v>
      </c>
      <c r="K119" s="94" t="s">
        <v>446</v>
      </c>
      <c r="L119" s="60"/>
      <c r="M119" s="201">
        <f>IF(Table2113751[[#This Row],[Budget]]=0,"",L119/Table2113751[[#This Row],[Budget]])</f>
        <v>0</v>
      </c>
      <c r="N119" s="64"/>
      <c r="O119" s="102"/>
      <c r="P119" s="102"/>
      <c r="S119" s="22"/>
      <c r="T119" s="22"/>
      <c r="U119" s="22"/>
    </row>
    <row r="120" spans="1:25" ht="40.4" hidden="1" customHeight="1" x14ac:dyDescent="0.3">
      <c r="A120" s="102"/>
      <c r="B120" s="153">
        <v>4</v>
      </c>
      <c r="C120" s="55"/>
      <c r="D120" s="56"/>
      <c r="E120" s="57"/>
      <c r="F120" s="19"/>
      <c r="G120" s="79"/>
      <c r="H120" s="60"/>
      <c r="I120" s="59"/>
      <c r="J120" s="201" t="str">
        <f>IF(Table2113751[[#This Row],[Budget]]=0,"",H120/Table2113751[[#This Row],[Budget]])</f>
        <v/>
      </c>
      <c r="K120" s="94"/>
      <c r="L120" s="60"/>
      <c r="M120" s="201" t="str">
        <f>IF(Table2113751[[#This Row],[Budget]]=0,"",L120/Table2113751[[#This Row],[Budget]])</f>
        <v/>
      </c>
      <c r="N120" s="64"/>
      <c r="O120" s="102"/>
      <c r="P120" s="102"/>
      <c r="S120" s="22"/>
      <c r="T120" s="22"/>
      <c r="U120" s="22"/>
    </row>
    <row r="121" spans="1:25" ht="40.4" hidden="1" customHeight="1" x14ac:dyDescent="0.3">
      <c r="A121" s="102"/>
      <c r="B121" s="153">
        <v>5</v>
      </c>
      <c r="C121" s="55"/>
      <c r="D121" s="56"/>
      <c r="E121" s="57"/>
      <c r="F121" s="19"/>
      <c r="G121" s="79"/>
      <c r="H121" s="60"/>
      <c r="I121" s="59"/>
      <c r="J121" s="201" t="str">
        <f>IF(Table2113751[[#This Row],[Budget]]=0,"",H121/Table2113751[[#This Row],[Budget]])</f>
        <v/>
      </c>
      <c r="K121" s="94"/>
      <c r="L121" s="60"/>
      <c r="M121" s="201" t="str">
        <f>IF(Table2113751[[#This Row],[Budget]]=0,"",L121/Table2113751[[#This Row],[Budget]])</f>
        <v/>
      </c>
      <c r="N121" s="64"/>
      <c r="O121" s="102"/>
      <c r="P121" s="102"/>
      <c r="S121" s="22"/>
      <c r="T121" s="22"/>
      <c r="U121" s="22"/>
    </row>
    <row r="122" spans="1:25" ht="40.4" hidden="1" customHeight="1" x14ac:dyDescent="0.3">
      <c r="A122" s="102"/>
      <c r="B122" s="153">
        <v>6</v>
      </c>
      <c r="C122" s="55"/>
      <c r="D122" s="56"/>
      <c r="E122" s="57"/>
      <c r="F122" s="19"/>
      <c r="G122" s="79"/>
      <c r="H122" s="60"/>
      <c r="I122" s="59"/>
      <c r="J122" s="201" t="str">
        <f>IF(Table2113751[[#This Row],[Budget]]=0,"",H122/Table2113751[[#This Row],[Budget]])</f>
        <v/>
      </c>
      <c r="K122" s="94"/>
      <c r="L122" s="60"/>
      <c r="M122" s="201" t="str">
        <f>IF(Table2113751[[#This Row],[Budget]]=0,"",L122/Table2113751[[#This Row],[Budget]])</f>
        <v/>
      </c>
      <c r="N122" s="64"/>
      <c r="O122" s="102"/>
      <c r="P122" s="102"/>
      <c r="S122" s="22"/>
      <c r="T122" s="22"/>
      <c r="U122" s="22"/>
    </row>
    <row r="123" spans="1:25" ht="40.4" hidden="1" customHeight="1" x14ac:dyDescent="0.3">
      <c r="A123" s="102"/>
      <c r="B123" s="153">
        <v>7</v>
      </c>
      <c r="C123" s="55"/>
      <c r="D123" s="56"/>
      <c r="E123" s="57"/>
      <c r="F123" s="19"/>
      <c r="G123" s="79"/>
      <c r="H123" s="60"/>
      <c r="I123" s="59"/>
      <c r="J123" s="201" t="str">
        <f>IF(Table2113751[[#This Row],[Budget]]=0,"",H123/Table2113751[[#This Row],[Budget]])</f>
        <v/>
      </c>
      <c r="K123" s="94"/>
      <c r="L123" s="60"/>
      <c r="M123" s="201" t="str">
        <f>IF(Table2113751[[#This Row],[Budget]]=0,"",L123/Table2113751[[#This Row],[Budget]])</f>
        <v/>
      </c>
      <c r="N123" s="64"/>
      <c r="O123" s="102"/>
      <c r="P123" s="102"/>
      <c r="S123" s="22"/>
      <c r="T123" s="22"/>
      <c r="U123" s="22"/>
    </row>
    <row r="124" spans="1:25" ht="40.4" hidden="1" customHeight="1" x14ac:dyDescent="0.3">
      <c r="A124" s="102"/>
      <c r="B124" s="153">
        <v>8</v>
      </c>
      <c r="C124" s="55"/>
      <c r="D124" s="56"/>
      <c r="E124" s="57"/>
      <c r="F124" s="19"/>
      <c r="G124" s="79"/>
      <c r="H124" s="60"/>
      <c r="I124" s="59"/>
      <c r="J124" s="201" t="str">
        <f>IF(Table2113751[[#This Row],[Budget]]=0,"",H124/Table2113751[[#This Row],[Budget]])</f>
        <v/>
      </c>
      <c r="K124" s="94"/>
      <c r="L124" s="60"/>
      <c r="M124" s="201" t="str">
        <f>IF(Table2113751[[#This Row],[Budget]]=0,"",L124/Table2113751[[#This Row],[Budget]])</f>
        <v/>
      </c>
      <c r="N124" s="64"/>
      <c r="O124" s="102"/>
      <c r="P124" s="102"/>
      <c r="S124" s="22"/>
      <c r="T124" s="22"/>
      <c r="U124" s="22"/>
    </row>
    <row r="125" spans="1:25" ht="40.4" hidden="1" customHeight="1" x14ac:dyDescent="0.3">
      <c r="A125" s="102"/>
      <c r="B125" s="153">
        <v>9</v>
      </c>
      <c r="C125" s="55"/>
      <c r="D125" s="56"/>
      <c r="E125" s="57"/>
      <c r="F125" s="19"/>
      <c r="G125" s="79"/>
      <c r="H125" s="60"/>
      <c r="I125" s="59"/>
      <c r="J125" s="201" t="str">
        <f>IF(Table2113751[[#This Row],[Budget]]=0,"",H125/Table2113751[[#This Row],[Budget]])</f>
        <v/>
      </c>
      <c r="K125" s="94"/>
      <c r="L125" s="60"/>
      <c r="M125" s="201" t="str">
        <f>IF(Table2113751[[#This Row],[Budget]]=0,"",L125/Table2113751[[#This Row],[Budget]])</f>
        <v/>
      </c>
      <c r="N125" s="64"/>
      <c r="O125" s="102"/>
      <c r="P125" s="102"/>
      <c r="S125" s="22"/>
      <c r="T125" s="22"/>
      <c r="U125" s="22"/>
    </row>
    <row r="126" spans="1:25" ht="40.4" hidden="1" customHeight="1" x14ac:dyDescent="0.3">
      <c r="A126" s="102"/>
      <c r="B126" s="153">
        <v>10</v>
      </c>
      <c r="C126" s="55"/>
      <c r="D126" s="56"/>
      <c r="E126" s="57"/>
      <c r="F126" s="19"/>
      <c r="G126" s="79"/>
      <c r="H126" s="60"/>
      <c r="I126" s="59"/>
      <c r="J126" s="201" t="str">
        <f>IF(Table2113751[[#This Row],[Budget]]=0,"",H126/Table2113751[[#This Row],[Budget]])</f>
        <v/>
      </c>
      <c r="K126" s="94"/>
      <c r="L126" s="60"/>
      <c r="M126" s="201" t="str">
        <f>IF(Table2113751[[#This Row],[Budget]]=0,"",L126/Table2113751[[#This Row],[Budget]])</f>
        <v/>
      </c>
      <c r="N126" s="64"/>
      <c r="O126" s="102"/>
      <c r="P126" s="102"/>
      <c r="S126" s="22"/>
      <c r="T126" s="22"/>
      <c r="U126" s="22"/>
    </row>
    <row r="127" spans="1:25" ht="40.4" hidden="1" customHeight="1" x14ac:dyDescent="0.3">
      <c r="A127" s="102"/>
      <c r="B127" s="153">
        <v>11</v>
      </c>
      <c r="C127" s="55"/>
      <c r="D127" s="56"/>
      <c r="E127" s="57"/>
      <c r="F127" s="19"/>
      <c r="G127" s="79"/>
      <c r="H127" s="60"/>
      <c r="I127" s="59"/>
      <c r="J127" s="201" t="str">
        <f>IF(Table2113751[[#This Row],[Budget]]=0,"",H127/Table2113751[[#This Row],[Budget]])</f>
        <v/>
      </c>
      <c r="K127" s="94"/>
      <c r="L127" s="60"/>
      <c r="M127" s="201" t="str">
        <f>IF(Table2113751[[#This Row],[Budget]]=0,"",L127/Table2113751[[#This Row],[Budget]])</f>
        <v/>
      </c>
      <c r="N127" s="64"/>
      <c r="O127" s="102"/>
      <c r="P127" s="102"/>
      <c r="S127" s="22"/>
      <c r="T127" s="22"/>
      <c r="U127" s="22"/>
    </row>
    <row r="128" spans="1:25" ht="40.4" hidden="1" customHeight="1" x14ac:dyDescent="0.3">
      <c r="A128" s="102"/>
      <c r="B128" s="153">
        <v>12</v>
      </c>
      <c r="C128" s="55"/>
      <c r="D128" s="56"/>
      <c r="E128" s="57"/>
      <c r="F128" s="19"/>
      <c r="G128" s="79"/>
      <c r="H128" s="60"/>
      <c r="I128" s="59"/>
      <c r="J128" s="201" t="str">
        <f>IF(Table2113751[[#This Row],[Budget]]=0,"",H128/Table2113751[[#This Row],[Budget]])</f>
        <v/>
      </c>
      <c r="K128" s="94"/>
      <c r="L128" s="60"/>
      <c r="M128" s="201" t="str">
        <f>IF(Table2113751[[#This Row],[Budget]]=0,"",L128/Table2113751[[#This Row],[Budget]])</f>
        <v/>
      </c>
      <c r="N128" s="64"/>
      <c r="O128" s="102"/>
      <c r="P128" s="102"/>
      <c r="S128" s="22"/>
      <c r="T128" s="22"/>
      <c r="U128" s="22"/>
    </row>
    <row r="129" spans="1:22" ht="40.4" hidden="1" customHeight="1" x14ac:dyDescent="0.3">
      <c r="A129" s="102"/>
      <c r="B129" s="153">
        <v>13</v>
      </c>
      <c r="C129" s="55"/>
      <c r="D129" s="56"/>
      <c r="E129" s="57"/>
      <c r="F129" s="19"/>
      <c r="G129" s="79"/>
      <c r="H129" s="60"/>
      <c r="I129" s="59"/>
      <c r="J129" s="201" t="str">
        <f>IF(Table2113751[[#This Row],[Budget]]=0,"",H129/Table2113751[[#This Row],[Budget]])</f>
        <v/>
      </c>
      <c r="K129" s="94"/>
      <c r="L129" s="60"/>
      <c r="M129" s="201" t="str">
        <f>IF(Table2113751[[#This Row],[Budget]]=0,"",L129/Table2113751[[#This Row],[Budget]])</f>
        <v/>
      </c>
      <c r="N129" s="64"/>
      <c r="O129" s="102"/>
      <c r="P129" s="102"/>
      <c r="S129" s="22"/>
      <c r="T129" s="22"/>
      <c r="U129" s="22"/>
    </row>
    <row r="130" spans="1:22" ht="40.4" hidden="1" customHeight="1" x14ac:dyDescent="0.3">
      <c r="A130" s="102"/>
      <c r="B130" s="153">
        <v>14</v>
      </c>
      <c r="C130" s="55"/>
      <c r="D130" s="56"/>
      <c r="E130" s="57"/>
      <c r="F130" s="19"/>
      <c r="G130" s="79"/>
      <c r="H130" s="60"/>
      <c r="I130" s="59"/>
      <c r="J130" s="201" t="str">
        <f>IF(Table2113751[[#This Row],[Budget]]=0,"",H130/Table2113751[[#This Row],[Budget]])</f>
        <v/>
      </c>
      <c r="K130" s="94"/>
      <c r="L130" s="60"/>
      <c r="M130" s="201" t="str">
        <f>IF(Table2113751[[#This Row],[Budget]]=0,"",L130/Table2113751[[#This Row],[Budget]])</f>
        <v/>
      </c>
      <c r="N130" s="64"/>
      <c r="O130" s="102"/>
      <c r="P130" s="102"/>
      <c r="S130" s="22"/>
      <c r="T130" s="22"/>
      <c r="U130" s="22"/>
    </row>
    <row r="131" spans="1:22" ht="40.4" hidden="1" customHeight="1" x14ac:dyDescent="0.3">
      <c r="A131" s="102"/>
      <c r="B131" s="153">
        <v>15</v>
      </c>
      <c r="C131" s="55"/>
      <c r="D131" s="56"/>
      <c r="E131" s="57"/>
      <c r="F131" s="19"/>
      <c r="G131" s="79"/>
      <c r="H131" s="60"/>
      <c r="I131" s="59"/>
      <c r="J131" s="201" t="str">
        <f>IF(Table2113751[[#This Row],[Budget]]=0,"",H131/Table2113751[[#This Row],[Budget]])</f>
        <v/>
      </c>
      <c r="K131" s="94"/>
      <c r="L131" s="60"/>
      <c r="M131" s="201" t="str">
        <f>IF(Table2113751[[#This Row],[Budget]]=0,"",L131/Table2113751[[#This Row],[Budget]])</f>
        <v/>
      </c>
      <c r="N131" s="64"/>
      <c r="O131" s="102"/>
      <c r="P131" s="102"/>
      <c r="V131" s="18"/>
    </row>
    <row r="132" spans="1:22" ht="25.5" customHeight="1" x14ac:dyDescent="0.3">
      <c r="A132" s="102"/>
      <c r="B132" s="202"/>
      <c r="C132" s="202"/>
      <c r="D132" s="202"/>
      <c r="E132" s="202"/>
      <c r="F132" s="203" t="s">
        <v>122</v>
      </c>
      <c r="G132" s="204">
        <f>SUBTOTAL(9,G117:G131)</f>
        <v>5000</v>
      </c>
      <c r="H132" s="204">
        <f>SUBTOTAL(9,H117:H131)</f>
        <v>3830.5</v>
      </c>
      <c r="I132" s="205"/>
      <c r="J132" s="206">
        <f>IF(G132=0,"",H132/G132)</f>
        <v>0.7661</v>
      </c>
      <c r="K132" s="202"/>
      <c r="L132" s="207">
        <f>SUBTOTAL(9,L117:L131)</f>
        <v>0</v>
      </c>
      <c r="M132" s="206">
        <f>IF(G132=0,"",L132/G132)</f>
        <v>0</v>
      </c>
      <c r="N132" s="202"/>
      <c r="O132" s="208"/>
      <c r="P132" s="102"/>
    </row>
    <row r="133" spans="1:22" ht="25.5" customHeight="1" thickBot="1" x14ac:dyDescent="0.35">
      <c r="A133" s="102"/>
      <c r="B133" s="208"/>
      <c r="C133" s="208"/>
      <c r="D133" s="208"/>
      <c r="E133" s="208"/>
      <c r="F133" s="208"/>
      <c r="G133" s="208"/>
      <c r="H133" s="208"/>
      <c r="I133" s="208"/>
      <c r="J133" s="208"/>
      <c r="K133" s="208"/>
      <c r="L133" s="208"/>
      <c r="M133" s="208"/>
      <c r="N133" s="208"/>
      <c r="O133" s="208"/>
      <c r="P133" s="208"/>
    </row>
    <row r="134" spans="1:22" ht="39" customHeight="1" thickBot="1" x14ac:dyDescent="0.35">
      <c r="A134" s="102"/>
      <c r="B134" s="450" t="s">
        <v>202</v>
      </c>
      <c r="C134" s="451"/>
      <c r="D134" s="451"/>
      <c r="E134" s="451"/>
      <c r="F134" s="451"/>
      <c r="G134" s="451"/>
      <c r="H134" s="452"/>
      <c r="I134" s="208"/>
      <c r="J134" s="208"/>
      <c r="K134" s="208"/>
      <c r="L134" s="208"/>
      <c r="M134" s="208"/>
      <c r="N134" s="208"/>
      <c r="O134" s="208"/>
      <c r="P134" s="208"/>
      <c r="S134" s="18"/>
      <c r="T134" s="18"/>
      <c r="U134" s="18"/>
    </row>
    <row r="135" spans="1:22" ht="25.5" customHeight="1" x14ac:dyDescent="0.3">
      <c r="A135" s="102"/>
      <c r="B135" s="453" t="s">
        <v>426</v>
      </c>
      <c r="C135" s="454"/>
      <c r="D135" s="454"/>
      <c r="E135" s="454"/>
      <c r="F135" s="454"/>
      <c r="G135" s="454"/>
      <c r="H135" s="455"/>
      <c r="I135" s="208"/>
      <c r="J135" s="208"/>
      <c r="K135" s="208"/>
      <c r="L135" s="208"/>
      <c r="M135" s="208"/>
      <c r="N135" s="208"/>
      <c r="O135" s="208"/>
      <c r="P135" s="208"/>
      <c r="Q135" s="18"/>
      <c r="R135" s="18"/>
      <c r="S135" s="18"/>
      <c r="T135" s="18"/>
      <c r="U135" s="18"/>
    </row>
    <row r="136" spans="1:22" ht="76.400000000000006" customHeight="1" thickBot="1" x14ac:dyDescent="0.35">
      <c r="A136" s="102"/>
      <c r="B136" s="456"/>
      <c r="C136" s="457"/>
      <c r="D136" s="457"/>
      <c r="E136" s="457"/>
      <c r="F136" s="457"/>
      <c r="G136" s="457"/>
      <c r="H136" s="458"/>
      <c r="I136" s="208"/>
      <c r="J136" s="208"/>
      <c r="K136" s="208"/>
      <c r="L136" s="208"/>
      <c r="M136" s="208"/>
      <c r="N136" s="208"/>
      <c r="O136" s="208"/>
      <c r="P136" s="208"/>
      <c r="S136" s="18"/>
      <c r="T136" s="18"/>
      <c r="U136" s="18"/>
    </row>
    <row r="137" spans="1:22" ht="25.5" customHeight="1" thickBot="1" x14ac:dyDescent="0.35">
      <c r="A137" s="102"/>
      <c r="B137" s="102"/>
      <c r="C137" s="102"/>
      <c r="D137" s="102"/>
      <c r="E137" s="102"/>
      <c r="F137" s="102"/>
      <c r="G137" s="102"/>
      <c r="H137" s="102"/>
      <c r="I137" s="102"/>
      <c r="J137" s="102"/>
      <c r="K137" s="102"/>
      <c r="L137" s="102"/>
      <c r="M137" s="102"/>
      <c r="N137" s="102"/>
      <c r="O137" s="102"/>
      <c r="P137" s="102"/>
      <c r="S137" s="18"/>
      <c r="T137" s="18"/>
      <c r="U137" s="18"/>
    </row>
    <row r="138" spans="1:22" ht="25.5" customHeight="1" thickBot="1" x14ac:dyDescent="0.35">
      <c r="A138" s="459" t="s">
        <v>316</v>
      </c>
      <c r="B138" s="459"/>
      <c r="C138" s="459"/>
      <c r="D138" s="459"/>
      <c r="E138" s="459"/>
      <c r="F138" s="459"/>
      <c r="G138" s="459"/>
      <c r="H138" s="459"/>
      <c r="I138" s="459"/>
      <c r="J138" s="459"/>
      <c r="K138" s="459"/>
      <c r="L138" s="459"/>
      <c r="M138" s="459"/>
      <c r="N138" s="459"/>
      <c r="O138" s="101"/>
      <c r="P138" s="101"/>
      <c r="Q138" s="11"/>
      <c r="R138" s="11"/>
      <c r="S138" s="11"/>
      <c r="T138" s="11"/>
      <c r="U138" s="11"/>
      <c r="V138" s="11"/>
    </row>
    <row r="139" spans="1:22" ht="25.5" customHeight="1" thickBot="1" x14ac:dyDescent="0.35">
      <c r="A139" s="102"/>
      <c r="B139" s="102"/>
      <c r="C139" s="102"/>
      <c r="D139" s="102"/>
      <c r="E139" s="102"/>
      <c r="F139" s="102"/>
      <c r="G139" s="102"/>
      <c r="H139" s="102"/>
      <c r="I139" s="102"/>
      <c r="J139" s="102"/>
      <c r="K139" s="102"/>
      <c r="L139" s="102"/>
      <c r="M139" s="102"/>
      <c r="N139" s="102"/>
      <c r="O139" s="102"/>
      <c r="P139" s="102"/>
      <c r="S139" s="18"/>
      <c r="T139" s="18"/>
      <c r="U139" s="18"/>
    </row>
    <row r="140" spans="1:22" ht="40.4" customHeight="1" thickBot="1" x14ac:dyDescent="0.35">
      <c r="A140" s="102"/>
      <c r="B140" s="485" t="s">
        <v>375</v>
      </c>
      <c r="C140" s="486"/>
      <c r="D140" s="209" t="str">
        <f>IF(D22="","",D22)</f>
        <v>USD</v>
      </c>
      <c r="E140" s="102"/>
      <c r="F140" s="102"/>
      <c r="G140" s="102"/>
      <c r="H140" s="102"/>
      <c r="I140" s="135" t="s">
        <v>315</v>
      </c>
      <c r="J140" s="102"/>
      <c r="K140" s="102"/>
      <c r="L140" s="102"/>
      <c r="M140" s="210" t="s">
        <v>376</v>
      </c>
      <c r="N140" s="211" t="s">
        <v>315</v>
      </c>
      <c r="O140" s="102"/>
      <c r="P140" s="102"/>
      <c r="S140" s="18"/>
      <c r="T140" s="18"/>
      <c r="U140" s="18"/>
    </row>
    <row r="141" spans="1:22" ht="40.4" customHeight="1" thickBot="1" x14ac:dyDescent="0.35">
      <c r="A141" s="102"/>
      <c r="B141" s="436" t="s">
        <v>338</v>
      </c>
      <c r="C141" s="437"/>
      <c r="D141" s="65">
        <v>19793.59</v>
      </c>
      <c r="E141" s="102"/>
      <c r="F141" s="102"/>
      <c r="G141" s="102"/>
      <c r="H141" s="102"/>
      <c r="I141" s="66" t="s">
        <v>438</v>
      </c>
      <c r="J141" s="102"/>
      <c r="K141" s="102"/>
      <c r="L141" s="102"/>
      <c r="M141" s="67"/>
      <c r="N141" s="66"/>
      <c r="O141" s="102"/>
      <c r="P141" s="102"/>
      <c r="S141" s="18"/>
      <c r="T141" s="18"/>
      <c r="U141" s="18"/>
    </row>
    <row r="142" spans="1:22" ht="25.5" customHeight="1" thickBot="1" x14ac:dyDescent="0.35">
      <c r="A142" s="102"/>
      <c r="B142" s="424" t="s">
        <v>324</v>
      </c>
      <c r="C142" s="425"/>
      <c r="D142" s="426"/>
      <c r="E142" s="102"/>
      <c r="F142" s="102"/>
      <c r="G142" s="102"/>
      <c r="H142" s="102"/>
      <c r="I142" s="215"/>
      <c r="J142" s="102"/>
      <c r="K142" s="102"/>
      <c r="L142" s="102"/>
      <c r="M142" s="447" t="s">
        <v>324</v>
      </c>
      <c r="N142" s="448"/>
      <c r="O142" s="102"/>
      <c r="P142" s="102"/>
      <c r="S142" s="18"/>
      <c r="T142" s="18"/>
      <c r="U142" s="18"/>
    </row>
    <row r="143" spans="1:22" ht="40.4" customHeight="1" thickBot="1" x14ac:dyDescent="0.35">
      <c r="A143" s="102"/>
      <c r="B143" s="436" t="s">
        <v>331</v>
      </c>
      <c r="C143" s="437"/>
      <c r="D143" s="65">
        <v>125000</v>
      </c>
      <c r="E143" s="102"/>
      <c r="F143" s="102"/>
      <c r="G143" s="102"/>
      <c r="H143" s="102"/>
      <c r="I143" s="66"/>
      <c r="J143" s="102"/>
      <c r="K143" s="102"/>
      <c r="L143" s="102"/>
      <c r="M143" s="65"/>
      <c r="N143" s="66"/>
      <c r="O143" s="102"/>
      <c r="P143" s="102"/>
      <c r="S143" s="18"/>
      <c r="T143" s="18"/>
      <c r="U143" s="18"/>
    </row>
    <row r="144" spans="1:22" ht="40.4" customHeight="1" thickBot="1" x14ac:dyDescent="0.35">
      <c r="A144" s="102"/>
      <c r="B144" s="436" t="s">
        <v>321</v>
      </c>
      <c r="C144" s="437"/>
      <c r="D144" s="65">
        <v>23400</v>
      </c>
      <c r="E144" s="102"/>
      <c r="F144" s="102"/>
      <c r="G144" s="102"/>
      <c r="H144" s="102"/>
      <c r="I144" s="66" t="s">
        <v>424</v>
      </c>
      <c r="J144" s="102"/>
      <c r="K144" s="102"/>
      <c r="L144" s="102"/>
      <c r="M144" s="65"/>
      <c r="N144" s="66"/>
      <c r="O144" s="102"/>
      <c r="P144" s="102"/>
      <c r="S144" s="18"/>
      <c r="T144" s="18"/>
      <c r="U144" s="18"/>
    </row>
    <row r="145" spans="1:21" ht="25.5" customHeight="1" thickBot="1" x14ac:dyDescent="0.35">
      <c r="A145" s="102"/>
      <c r="B145" s="424" t="s">
        <v>322</v>
      </c>
      <c r="C145" s="425"/>
      <c r="D145" s="426"/>
      <c r="E145" s="102"/>
      <c r="F145" s="102"/>
      <c r="G145" s="102"/>
      <c r="H145" s="102"/>
      <c r="I145" s="215"/>
      <c r="J145" s="102"/>
      <c r="K145" s="102"/>
      <c r="L145" s="102"/>
      <c r="M145" s="447" t="s">
        <v>322</v>
      </c>
      <c r="N145" s="448"/>
      <c r="O145" s="102"/>
      <c r="P145" s="102"/>
      <c r="S145" s="18"/>
      <c r="T145" s="18"/>
      <c r="U145" s="18"/>
    </row>
    <row r="146" spans="1:21" ht="40.4" customHeight="1" thickBot="1" x14ac:dyDescent="0.35">
      <c r="A146" s="102"/>
      <c r="B146" s="436" t="s">
        <v>317</v>
      </c>
      <c r="C146" s="437"/>
      <c r="D146" s="212">
        <f ca="1">H73</f>
        <v>117286.98000000001</v>
      </c>
      <c r="E146" s="102"/>
      <c r="F146" s="102"/>
      <c r="G146" s="102"/>
      <c r="H146" s="102"/>
      <c r="I146" s="66"/>
      <c r="J146" s="102"/>
      <c r="K146" s="102"/>
      <c r="L146" s="102"/>
      <c r="M146" s="212">
        <f ca="1">L73</f>
        <v>0</v>
      </c>
      <c r="N146" s="66"/>
      <c r="O146" s="102"/>
      <c r="P146" s="102"/>
      <c r="S146" s="18"/>
      <c r="T146" s="18"/>
      <c r="U146" s="18"/>
    </row>
    <row r="147" spans="1:21" ht="40.4" customHeight="1" thickBot="1" x14ac:dyDescent="0.35">
      <c r="A147" s="102"/>
      <c r="B147" s="436" t="s">
        <v>318</v>
      </c>
      <c r="C147" s="437"/>
      <c r="D147" s="213">
        <f ca="1">H112</f>
        <v>37117.509999999995</v>
      </c>
      <c r="E147" s="102"/>
      <c r="F147" s="102"/>
      <c r="G147" s="102"/>
      <c r="H147" s="102"/>
      <c r="I147" s="66" t="s">
        <v>423</v>
      </c>
      <c r="J147" s="102"/>
      <c r="K147" s="102"/>
      <c r="L147" s="102"/>
      <c r="M147" s="212">
        <f ca="1">L112</f>
        <v>0</v>
      </c>
      <c r="N147" s="66"/>
      <c r="O147" s="102"/>
      <c r="P147" s="102"/>
      <c r="S147" s="18"/>
      <c r="T147" s="18"/>
      <c r="U147" s="18"/>
    </row>
    <row r="148" spans="1:21" ht="25.5" customHeight="1" thickBot="1" x14ac:dyDescent="0.35">
      <c r="A148" s="102"/>
      <c r="B148" s="424" t="s">
        <v>323</v>
      </c>
      <c r="C148" s="425"/>
      <c r="D148" s="426"/>
      <c r="E148" s="102"/>
      <c r="F148" s="102"/>
      <c r="G148" s="102"/>
      <c r="H148" s="102"/>
      <c r="I148" s="215"/>
      <c r="J148" s="102"/>
      <c r="K148" s="102"/>
      <c r="L148" s="102"/>
      <c r="M148" s="447" t="s">
        <v>323</v>
      </c>
      <c r="N148" s="448"/>
      <c r="O148" s="102"/>
      <c r="P148" s="102"/>
      <c r="S148" s="18"/>
      <c r="T148" s="18"/>
      <c r="U148" s="18"/>
    </row>
    <row r="149" spans="1:21" ht="40.4" customHeight="1" thickBot="1" x14ac:dyDescent="0.35">
      <c r="A149" s="102"/>
      <c r="B149" s="442" t="s">
        <v>325</v>
      </c>
      <c r="C149" s="443"/>
      <c r="D149" s="68"/>
      <c r="E149" s="102"/>
      <c r="F149" s="102"/>
      <c r="G149" s="102"/>
      <c r="H149" s="102"/>
      <c r="I149" s="66"/>
      <c r="J149" s="102"/>
      <c r="K149" s="102"/>
      <c r="L149" s="102"/>
      <c r="M149" s="65"/>
      <c r="N149" s="66"/>
      <c r="O149" s="102"/>
      <c r="P149" s="102"/>
      <c r="S149" s="18"/>
      <c r="T149" s="18"/>
      <c r="U149" s="18"/>
    </row>
    <row r="150" spans="1:21" ht="40.4" customHeight="1" thickBot="1" x14ac:dyDescent="0.35">
      <c r="A150" s="102"/>
      <c r="B150" s="442" t="s">
        <v>326</v>
      </c>
      <c r="C150" s="443"/>
      <c r="D150" s="69"/>
      <c r="E150" s="102"/>
      <c r="F150" s="102"/>
      <c r="G150" s="102"/>
      <c r="H150" s="102"/>
      <c r="I150" s="66"/>
      <c r="J150" s="102"/>
      <c r="K150" s="102"/>
      <c r="L150" s="102"/>
      <c r="M150" s="65"/>
      <c r="N150" s="66"/>
      <c r="O150" s="102"/>
      <c r="P150" s="102"/>
      <c r="S150" s="18"/>
      <c r="T150" s="18"/>
      <c r="U150" s="18"/>
    </row>
    <row r="151" spans="1:21" ht="40.4" customHeight="1" thickBot="1" x14ac:dyDescent="0.35">
      <c r="A151" s="102"/>
      <c r="B151" s="442" t="s">
        <v>327</v>
      </c>
      <c r="C151" s="443"/>
      <c r="D151" s="70"/>
      <c r="E151" s="102"/>
      <c r="F151" s="102"/>
      <c r="G151" s="102"/>
      <c r="H151" s="102"/>
      <c r="I151" s="66"/>
      <c r="J151" s="102"/>
      <c r="K151" s="102"/>
      <c r="L151" s="102"/>
      <c r="M151" s="65"/>
      <c r="N151" s="66"/>
      <c r="O151" s="102"/>
      <c r="P151" s="102"/>
      <c r="S151" s="18"/>
      <c r="T151" s="18"/>
      <c r="U151" s="18"/>
    </row>
    <row r="152" spans="1:21" ht="40.4" customHeight="1" thickBot="1" x14ac:dyDescent="0.35">
      <c r="A152" s="102"/>
      <c r="B152" s="442" t="s">
        <v>328</v>
      </c>
      <c r="C152" s="443"/>
      <c r="D152" s="65"/>
      <c r="E152" s="102"/>
      <c r="F152" s="102"/>
      <c r="G152" s="102"/>
      <c r="H152" s="102"/>
      <c r="I152" s="66"/>
      <c r="J152" s="102"/>
      <c r="K152" s="102"/>
      <c r="L152" s="102"/>
      <c r="M152" s="67"/>
      <c r="N152" s="66"/>
      <c r="O152" s="102"/>
      <c r="P152" s="102"/>
      <c r="S152" s="18"/>
      <c r="T152" s="18"/>
      <c r="U152" s="18"/>
    </row>
    <row r="153" spans="1:21" ht="25.5" customHeight="1" thickBot="1" x14ac:dyDescent="0.35">
      <c r="A153" s="102"/>
      <c r="B153" s="424" t="s">
        <v>329</v>
      </c>
      <c r="C153" s="425"/>
      <c r="D153" s="426"/>
      <c r="E153" s="102"/>
      <c r="F153" s="102"/>
      <c r="G153" s="102"/>
      <c r="H153" s="102"/>
      <c r="I153" s="215"/>
      <c r="J153" s="102"/>
      <c r="K153" s="102"/>
      <c r="L153" s="102"/>
      <c r="M153" s="447" t="s">
        <v>329</v>
      </c>
      <c r="N153" s="448"/>
      <c r="O153" s="102"/>
      <c r="P153" s="102"/>
      <c r="S153" s="18"/>
      <c r="T153" s="18"/>
      <c r="U153" s="18"/>
    </row>
    <row r="154" spans="1:21" ht="40.4" customHeight="1" thickBot="1" x14ac:dyDescent="0.35">
      <c r="A154" s="102"/>
      <c r="B154" s="436" t="s">
        <v>330</v>
      </c>
      <c r="C154" s="437"/>
      <c r="D154" s="213">
        <f ca="1">D141+D143+D144-D146-D147+D149-D150+D151-D152</f>
        <v>13789.099999999991</v>
      </c>
      <c r="E154" s="102"/>
      <c r="F154" s="102"/>
      <c r="G154" s="102"/>
      <c r="H154" s="102"/>
      <c r="I154" s="66" t="s">
        <v>437</v>
      </c>
      <c r="J154" s="102"/>
      <c r="K154" s="102"/>
      <c r="L154" s="102"/>
      <c r="M154" s="216">
        <f ca="1">M141+M143+M144-M146-M147+M149-M150+M151-M152</f>
        <v>0</v>
      </c>
      <c r="N154" s="66"/>
      <c r="O154" s="102"/>
      <c r="P154" s="102"/>
      <c r="S154" s="18"/>
      <c r="T154" s="18"/>
      <c r="U154" s="18"/>
    </row>
    <row r="155" spans="1:21" ht="40.4" customHeight="1" thickBot="1" x14ac:dyDescent="0.35">
      <c r="A155" s="102"/>
      <c r="B155" s="436" t="s">
        <v>332</v>
      </c>
      <c r="C155" s="437"/>
      <c r="D155" s="71">
        <v>31948.68</v>
      </c>
      <c r="E155" s="102"/>
      <c r="F155" s="102"/>
      <c r="G155" s="102"/>
      <c r="H155" s="102"/>
      <c r="I155" s="66" t="s">
        <v>439</v>
      </c>
      <c r="J155" s="102"/>
      <c r="K155" s="102"/>
      <c r="L155" s="102"/>
      <c r="M155" s="65"/>
      <c r="N155" s="66"/>
      <c r="O155" s="102"/>
      <c r="P155" s="102"/>
      <c r="S155" s="18"/>
      <c r="T155" s="18"/>
      <c r="U155" s="18"/>
    </row>
    <row r="156" spans="1:21" ht="40.4" customHeight="1" thickBot="1" x14ac:dyDescent="0.35">
      <c r="A156" s="102"/>
      <c r="B156" s="436" t="s">
        <v>334</v>
      </c>
      <c r="C156" s="437"/>
      <c r="D156" s="214">
        <f ca="1">D155-D154</f>
        <v>18159.580000000009</v>
      </c>
      <c r="E156" s="102"/>
      <c r="F156" s="102"/>
      <c r="G156" s="102"/>
      <c r="H156" s="102"/>
      <c r="I156" s="66" t="s">
        <v>436</v>
      </c>
      <c r="J156" s="102"/>
      <c r="K156" s="102"/>
      <c r="L156" s="102"/>
      <c r="M156" s="217">
        <f ca="1">M155-M154</f>
        <v>0</v>
      </c>
      <c r="N156" s="66"/>
      <c r="O156" s="102"/>
      <c r="P156" s="102"/>
      <c r="S156" s="18"/>
      <c r="T156" s="18"/>
      <c r="U156" s="18"/>
    </row>
    <row r="157" spans="1:21" ht="25.5" customHeight="1" thickBot="1" x14ac:dyDescent="0.35">
      <c r="A157" s="102"/>
      <c r="B157" s="424" t="s">
        <v>335</v>
      </c>
      <c r="C157" s="425"/>
      <c r="D157" s="426"/>
      <c r="E157" s="102"/>
      <c r="F157" s="102"/>
      <c r="G157" s="102"/>
      <c r="H157" s="102"/>
      <c r="I157" s="215"/>
      <c r="J157" s="102"/>
      <c r="K157" s="102"/>
      <c r="L157" s="102"/>
      <c r="M157" s="447" t="s">
        <v>335</v>
      </c>
      <c r="N157" s="448"/>
      <c r="O157" s="102"/>
      <c r="P157" s="102"/>
      <c r="S157" s="18"/>
      <c r="T157" s="18"/>
      <c r="U157" s="18"/>
    </row>
    <row r="158" spans="1:21" ht="40.4" customHeight="1" thickBot="1" x14ac:dyDescent="0.35">
      <c r="A158" s="102"/>
      <c r="B158" s="438" t="s">
        <v>319</v>
      </c>
      <c r="C158" s="439"/>
      <c r="D158" s="65"/>
      <c r="E158" s="102"/>
      <c r="F158" s="102"/>
      <c r="G158" s="102"/>
      <c r="H158" s="102"/>
      <c r="I158" s="66"/>
      <c r="J158" s="102"/>
      <c r="K158" s="102"/>
      <c r="L158" s="102"/>
      <c r="M158" s="70"/>
      <c r="N158" s="66"/>
      <c r="O158" s="102"/>
      <c r="P158" s="102"/>
      <c r="S158" s="18"/>
      <c r="T158" s="18"/>
      <c r="U158" s="18"/>
    </row>
    <row r="159" spans="1:21" ht="40.4" customHeight="1" thickBot="1" x14ac:dyDescent="0.35">
      <c r="A159" s="102"/>
      <c r="B159" s="434" t="s">
        <v>320</v>
      </c>
      <c r="C159" s="435"/>
      <c r="D159" s="65"/>
      <c r="E159" s="102"/>
      <c r="F159" s="102"/>
      <c r="G159" s="102"/>
      <c r="H159" s="102"/>
      <c r="I159" s="66"/>
      <c r="J159" s="102"/>
      <c r="K159" s="102"/>
      <c r="L159" s="102"/>
      <c r="M159" s="65"/>
      <c r="N159" s="66"/>
      <c r="O159" s="102"/>
      <c r="P159" s="102"/>
      <c r="S159" s="18"/>
      <c r="T159" s="18"/>
      <c r="U159" s="18"/>
    </row>
    <row r="160" spans="1:21" ht="40.4" customHeight="1" thickBot="1" x14ac:dyDescent="0.35">
      <c r="A160" s="102"/>
      <c r="B160" s="102"/>
      <c r="C160" s="102"/>
      <c r="D160" s="102"/>
      <c r="E160" s="102"/>
      <c r="F160" s="102"/>
      <c r="G160" s="102"/>
      <c r="H160" s="102"/>
      <c r="I160" s="102"/>
      <c r="J160" s="102"/>
      <c r="K160" s="102"/>
      <c r="L160" s="102"/>
      <c r="M160" s="102"/>
      <c r="N160" s="102"/>
      <c r="O160" s="102"/>
      <c r="P160" s="102"/>
      <c r="S160" s="18"/>
      <c r="T160" s="18"/>
      <c r="U160" s="18"/>
    </row>
    <row r="161" spans="1:21" ht="40.4" customHeight="1" thickBot="1" x14ac:dyDescent="0.35">
      <c r="A161" s="102"/>
      <c r="B161" s="440" t="s">
        <v>336</v>
      </c>
      <c r="C161" s="441"/>
      <c r="D161" s="218">
        <f ca="1">D155-D169-J169</f>
        <v>31948.879999999997</v>
      </c>
      <c r="E161" s="102"/>
      <c r="F161" s="102"/>
      <c r="G161" s="102"/>
      <c r="H161" s="102"/>
      <c r="I161" s="102"/>
      <c r="J161" s="102"/>
      <c r="K161" s="102"/>
      <c r="L161" s="102"/>
      <c r="M161" s="102"/>
      <c r="N161" s="102"/>
      <c r="O161" s="102"/>
      <c r="P161" s="102"/>
      <c r="S161" s="18"/>
      <c r="T161" s="18"/>
      <c r="U161" s="18"/>
    </row>
    <row r="162" spans="1:21" ht="40.4" customHeight="1" thickBot="1" x14ac:dyDescent="0.35">
      <c r="A162" s="102"/>
      <c r="B162" s="102"/>
      <c r="C162" s="102"/>
      <c r="D162" s="102"/>
      <c r="E162" s="102"/>
      <c r="F162" s="102"/>
      <c r="G162" s="102"/>
      <c r="H162" s="102"/>
      <c r="I162" s="102"/>
      <c r="J162" s="102"/>
      <c r="K162" s="102"/>
      <c r="L162" s="102"/>
      <c r="M162" s="102"/>
      <c r="N162" s="102"/>
      <c r="O162" s="102"/>
      <c r="P162" s="102"/>
      <c r="S162" s="18"/>
      <c r="T162" s="18"/>
      <c r="U162" s="18"/>
    </row>
    <row r="163" spans="1:21" ht="40.4" customHeight="1" thickBot="1" x14ac:dyDescent="0.35">
      <c r="A163" s="102"/>
      <c r="B163" s="432" t="s">
        <v>337</v>
      </c>
      <c r="C163" s="433"/>
      <c r="D163" s="72" t="s">
        <v>111</v>
      </c>
      <c r="E163" s="102"/>
      <c r="F163" s="102"/>
      <c r="G163" s="102"/>
      <c r="H163" s="102"/>
      <c r="I163" s="219" t="s">
        <v>342</v>
      </c>
      <c r="J163" s="72" t="s">
        <v>111</v>
      </c>
      <c r="K163" s="102"/>
      <c r="L163" s="102"/>
      <c r="M163" s="102"/>
      <c r="N163" s="102"/>
      <c r="O163" s="102"/>
      <c r="P163" s="102"/>
      <c r="S163" s="18"/>
      <c r="T163" s="18"/>
      <c r="U163" s="18"/>
    </row>
    <row r="164" spans="1:21" ht="40.4" customHeight="1" thickBot="1" x14ac:dyDescent="0.35">
      <c r="A164" s="102"/>
      <c r="B164" s="102"/>
      <c r="C164" s="102"/>
      <c r="D164" s="102"/>
      <c r="E164" s="102"/>
      <c r="F164" s="102"/>
      <c r="G164" s="102"/>
      <c r="H164" s="102"/>
      <c r="I164" s="102"/>
      <c r="J164" s="102"/>
      <c r="K164" s="102"/>
      <c r="L164" s="102"/>
      <c r="M164" s="102"/>
      <c r="N164" s="102"/>
      <c r="O164" s="102"/>
      <c r="P164" s="102"/>
      <c r="S164" s="18"/>
      <c r="T164" s="18"/>
      <c r="U164" s="18"/>
    </row>
    <row r="165" spans="1:21" ht="40.4" customHeight="1" thickBot="1" x14ac:dyDescent="0.35">
      <c r="A165" s="102"/>
      <c r="B165" s="432" t="s">
        <v>120</v>
      </c>
      <c r="C165" s="433"/>
      <c r="D165" s="220" t="str">
        <f>IF(D22="","",D22)</f>
        <v>USD</v>
      </c>
      <c r="E165" s="102"/>
      <c r="F165" s="211" t="s">
        <v>374</v>
      </c>
      <c r="G165" s="102"/>
      <c r="H165" s="102"/>
      <c r="I165" s="221" t="s">
        <v>120</v>
      </c>
      <c r="J165" s="222" t="str">
        <f>IF(D22="","",D22)</f>
        <v>USD</v>
      </c>
      <c r="K165" s="102"/>
      <c r="L165" s="211" t="s">
        <v>374</v>
      </c>
      <c r="M165" s="102"/>
      <c r="N165" s="102"/>
      <c r="O165" s="102"/>
      <c r="P165" s="102"/>
      <c r="S165" s="18"/>
      <c r="T165" s="18"/>
      <c r="U165" s="18"/>
    </row>
    <row r="166" spans="1:21" ht="40.4" customHeight="1" thickBot="1" x14ac:dyDescent="0.35">
      <c r="A166" s="102"/>
      <c r="B166" s="434" t="s">
        <v>340</v>
      </c>
      <c r="C166" s="435"/>
      <c r="D166" s="217">
        <f ca="1">D39</f>
        <v>33177.65</v>
      </c>
      <c r="E166" s="102"/>
      <c r="F166" s="217">
        <f ca="1">D39</f>
        <v>33177.65</v>
      </c>
      <c r="G166" s="102"/>
      <c r="H166" s="102"/>
      <c r="I166" s="223" t="s">
        <v>341</v>
      </c>
      <c r="J166" s="217">
        <f ca="1">D41</f>
        <v>0</v>
      </c>
      <c r="K166" s="102"/>
      <c r="L166" s="217">
        <f ca="1">D41</f>
        <v>0</v>
      </c>
      <c r="M166" s="102"/>
      <c r="N166" s="102"/>
      <c r="O166" s="102"/>
      <c r="P166" s="102"/>
      <c r="S166" s="18"/>
      <c r="T166" s="18"/>
      <c r="U166" s="18"/>
    </row>
    <row r="167" spans="1:21" ht="40.4" customHeight="1" thickBot="1" x14ac:dyDescent="0.35">
      <c r="A167" s="102"/>
      <c r="B167" s="434" t="s">
        <v>317</v>
      </c>
      <c r="C167" s="435"/>
      <c r="D167" s="212">
        <f ca="1">H71</f>
        <v>31200</v>
      </c>
      <c r="E167" s="102"/>
      <c r="F167" s="217">
        <f ca="1">L71</f>
        <v>0</v>
      </c>
      <c r="G167" s="102"/>
      <c r="H167" s="102"/>
      <c r="I167" s="223" t="s">
        <v>317</v>
      </c>
      <c r="J167" s="212">
        <f ca="1">H72</f>
        <v>0</v>
      </c>
      <c r="K167" s="102"/>
      <c r="L167" s="217">
        <f ca="1">L72</f>
        <v>0</v>
      </c>
      <c r="M167" s="102"/>
      <c r="N167" s="102"/>
      <c r="O167" s="102"/>
      <c r="P167" s="102"/>
      <c r="S167" s="18"/>
      <c r="T167" s="18"/>
      <c r="U167" s="18"/>
    </row>
    <row r="168" spans="1:21" ht="40.4" customHeight="1" thickBot="1" x14ac:dyDescent="0.35">
      <c r="A168" s="102"/>
      <c r="B168" s="434" t="s">
        <v>318</v>
      </c>
      <c r="C168" s="435"/>
      <c r="D168" s="213">
        <f ca="1">H110</f>
        <v>1977.85</v>
      </c>
      <c r="E168" s="102"/>
      <c r="F168" s="224">
        <f ca="1">L110</f>
        <v>0</v>
      </c>
      <c r="G168" s="102"/>
      <c r="H168" s="102"/>
      <c r="I168" s="223" t="s">
        <v>318</v>
      </c>
      <c r="J168" s="213">
        <f ca="1">H111</f>
        <v>0</v>
      </c>
      <c r="K168" s="102"/>
      <c r="L168" s="224">
        <f ca="1">L111</f>
        <v>0</v>
      </c>
      <c r="M168" s="102"/>
      <c r="N168" s="102"/>
      <c r="O168" s="102"/>
      <c r="P168" s="102"/>
      <c r="S168" s="18"/>
      <c r="T168" s="18"/>
      <c r="U168" s="18"/>
    </row>
    <row r="169" spans="1:21" ht="40.4" customHeight="1" thickBot="1" x14ac:dyDescent="0.35">
      <c r="A169" s="102"/>
      <c r="B169" s="430" t="s">
        <v>333</v>
      </c>
      <c r="C169" s="431"/>
      <c r="D169" s="225">
        <f ca="1">D166-D167-D168</f>
        <v>-0.19999999999845386</v>
      </c>
      <c r="E169" s="102"/>
      <c r="F169" s="225">
        <f ca="1">F166-F167-F168</f>
        <v>33177.65</v>
      </c>
      <c r="G169" s="102"/>
      <c r="H169" s="102"/>
      <c r="I169" s="226" t="s">
        <v>333</v>
      </c>
      <c r="J169" s="225">
        <f ca="1">J166-J167-J168</f>
        <v>0</v>
      </c>
      <c r="K169" s="102"/>
      <c r="L169" s="225">
        <f ca="1">L166-L167-L168</f>
        <v>0</v>
      </c>
      <c r="M169" s="102"/>
      <c r="N169" s="102"/>
      <c r="O169" s="102"/>
      <c r="P169" s="102"/>
      <c r="S169" s="18"/>
      <c r="T169" s="18"/>
      <c r="U169" s="18"/>
    </row>
    <row r="170" spans="1:21" ht="40.4" customHeight="1" x14ac:dyDescent="0.3">
      <c r="A170" s="102"/>
      <c r="B170" s="102"/>
      <c r="C170" s="102"/>
      <c r="D170" s="102"/>
      <c r="E170" s="102"/>
      <c r="F170" s="102"/>
      <c r="G170" s="102"/>
      <c r="H170" s="102"/>
      <c r="I170" s="102"/>
      <c r="J170" s="102"/>
      <c r="K170" s="102"/>
      <c r="L170" s="102"/>
      <c r="M170" s="102"/>
      <c r="N170" s="102"/>
      <c r="O170" s="102"/>
      <c r="P170" s="102"/>
      <c r="S170" s="18"/>
      <c r="T170" s="18"/>
      <c r="U170" s="18"/>
    </row>
    <row r="171" spans="1:21" ht="25.5" customHeight="1" x14ac:dyDescent="0.3">
      <c r="A171" s="102"/>
      <c r="B171" s="190"/>
      <c r="C171" s="190"/>
      <c r="D171" s="190"/>
      <c r="E171" s="190"/>
      <c r="F171" s="190"/>
      <c r="G171" s="190"/>
      <c r="H171" s="190"/>
      <c r="I171" s="190"/>
      <c r="J171" s="190"/>
      <c r="K171" s="190"/>
      <c r="L171" s="196"/>
      <c r="M171" s="190"/>
      <c r="N171" s="190"/>
      <c r="O171" s="102"/>
      <c r="P171" s="102"/>
      <c r="S171" s="20"/>
      <c r="T171" s="20"/>
    </row>
    <row r="172" spans="1:21" ht="25.4" customHeight="1" x14ac:dyDescent="0.3">
      <c r="A172" s="102"/>
      <c r="B172" s="190"/>
      <c r="C172" s="190"/>
      <c r="D172" s="190"/>
      <c r="E172" s="190"/>
      <c r="F172" s="190"/>
      <c r="G172" s="190"/>
      <c r="H172" s="190"/>
      <c r="I172" s="190"/>
      <c r="J172" s="190"/>
      <c r="K172" s="190"/>
      <c r="L172" s="196"/>
      <c r="M172" s="190"/>
      <c r="N172" s="190"/>
      <c r="O172" s="102"/>
      <c r="P172" s="102"/>
      <c r="S172" s="20"/>
      <c r="T172" s="20"/>
    </row>
    <row r="173" spans="1:21" ht="43.4" customHeight="1" x14ac:dyDescent="0.3">
      <c r="A173" s="96" t="s">
        <v>354</v>
      </c>
      <c r="B173" s="97">
        <v>3</v>
      </c>
      <c r="C173" s="98">
        <v>44531</v>
      </c>
      <c r="D173" s="190"/>
      <c r="E173" s="190"/>
      <c r="F173" s="190"/>
      <c r="G173" s="190"/>
      <c r="H173" s="190"/>
      <c r="I173" s="190"/>
      <c r="J173" s="102"/>
      <c r="K173" s="102"/>
      <c r="L173" s="102"/>
      <c r="M173" s="102"/>
      <c r="N173" s="102"/>
      <c r="O173" s="102"/>
      <c r="P173" s="102"/>
      <c r="S173" s="20"/>
      <c r="T173" s="20"/>
    </row>
    <row r="174" spans="1:21" ht="40.4" customHeight="1" x14ac:dyDescent="0.3">
      <c r="B174" s="21"/>
      <c r="C174" s="21"/>
      <c r="D174" s="190"/>
      <c r="E174" s="190"/>
      <c r="F174" s="190"/>
      <c r="G174" s="190"/>
      <c r="H174" s="190"/>
      <c r="I174" s="190"/>
      <c r="J174" s="102"/>
      <c r="K174" s="102"/>
      <c r="L174" s="102"/>
      <c r="M174" s="102"/>
      <c r="N174" s="102"/>
      <c r="O174" s="102"/>
      <c r="P174" s="102"/>
      <c r="S174" s="20"/>
      <c r="T174" s="20"/>
    </row>
    <row r="175" spans="1:21" ht="25.5" customHeight="1" x14ac:dyDescent="0.3">
      <c r="B175" s="21"/>
      <c r="C175" s="21"/>
      <c r="D175" s="190"/>
      <c r="E175" s="190"/>
      <c r="F175" s="190"/>
      <c r="G175" s="190"/>
      <c r="H175" s="190"/>
      <c r="I175" s="190"/>
      <c r="J175" s="102"/>
      <c r="K175" s="102"/>
      <c r="L175" s="102"/>
      <c r="M175" s="102"/>
      <c r="N175" s="102"/>
      <c r="O175" s="102"/>
      <c r="P175" s="102"/>
      <c r="S175" s="20"/>
      <c r="T175" s="20"/>
    </row>
    <row r="176" spans="1:21" ht="25.5" customHeight="1" x14ac:dyDescent="0.3">
      <c r="B176" s="21"/>
      <c r="C176" s="21"/>
      <c r="D176" s="190"/>
      <c r="E176" s="190"/>
      <c r="F176" s="190"/>
      <c r="G176" s="190"/>
      <c r="H176" s="190"/>
      <c r="I176" s="190"/>
      <c r="J176" s="102"/>
      <c r="K176" s="102"/>
      <c r="L176" s="102"/>
      <c r="M176" s="102"/>
      <c r="N176" s="102"/>
      <c r="O176" s="102"/>
      <c r="P176" s="102"/>
      <c r="S176" s="20"/>
      <c r="T176" s="20"/>
    </row>
    <row r="177" spans="2:20" ht="25.5" customHeight="1" x14ac:dyDescent="0.3">
      <c r="B177" s="21"/>
      <c r="C177" s="21"/>
      <c r="D177" s="190"/>
      <c r="E177" s="190"/>
      <c r="F177" s="190"/>
      <c r="G177" s="190"/>
      <c r="H177" s="190"/>
      <c r="I177" s="190"/>
      <c r="J177" s="102"/>
      <c r="K177" s="102"/>
      <c r="L177" s="102"/>
      <c r="M177" s="102"/>
      <c r="N177" s="102"/>
      <c r="O177" s="102"/>
      <c r="P177" s="102"/>
      <c r="S177" s="20"/>
      <c r="T177" s="20"/>
    </row>
    <row r="178" spans="2:20" ht="25.5" customHeight="1" x14ac:dyDescent="0.3">
      <c r="B178" s="21"/>
      <c r="C178" s="21"/>
      <c r="D178" s="190"/>
      <c r="E178" s="190"/>
      <c r="F178" s="190"/>
      <c r="G178" s="190"/>
      <c r="H178" s="190"/>
      <c r="I178" s="190"/>
      <c r="J178" s="102"/>
      <c r="K178" s="102"/>
      <c r="L178" s="102"/>
      <c r="M178" s="102"/>
      <c r="N178" s="102"/>
      <c r="O178" s="102"/>
      <c r="P178" s="102"/>
      <c r="S178" s="20"/>
      <c r="T178" s="20"/>
    </row>
    <row r="179" spans="2:20" ht="25.5" customHeight="1" x14ac:dyDescent="0.3">
      <c r="B179" s="21"/>
      <c r="C179" s="21"/>
      <c r="D179" s="190"/>
      <c r="E179" s="190"/>
      <c r="F179" s="190"/>
      <c r="G179" s="190"/>
      <c r="H179" s="190"/>
      <c r="I179" s="190"/>
      <c r="J179" s="102"/>
      <c r="K179" s="102"/>
      <c r="L179" s="102"/>
      <c r="M179" s="102"/>
      <c r="N179" s="102"/>
      <c r="O179" s="102"/>
      <c r="P179" s="102"/>
      <c r="S179" s="20"/>
      <c r="T179" s="20"/>
    </row>
    <row r="180" spans="2:20" ht="25.5" customHeight="1" x14ac:dyDescent="0.3">
      <c r="B180" s="21"/>
      <c r="C180" s="21"/>
      <c r="D180" s="190"/>
      <c r="E180" s="190"/>
      <c r="F180" s="190"/>
      <c r="G180" s="190"/>
      <c r="H180" s="190"/>
      <c r="I180" s="190"/>
      <c r="J180" s="102"/>
      <c r="K180" s="102"/>
      <c r="L180" s="102"/>
      <c r="M180" s="102"/>
      <c r="N180" s="102"/>
      <c r="O180" s="102"/>
      <c r="P180" s="102"/>
      <c r="S180" s="20"/>
      <c r="T180" s="20"/>
    </row>
    <row r="181" spans="2:20" ht="25.5" customHeight="1" x14ac:dyDescent="0.3">
      <c r="B181" s="21"/>
      <c r="C181" s="21"/>
      <c r="D181" s="190"/>
      <c r="E181" s="190"/>
      <c r="F181" s="190"/>
      <c r="G181" s="190"/>
      <c r="H181" s="190"/>
      <c r="I181" s="190"/>
      <c r="J181" s="102"/>
      <c r="K181" s="102"/>
      <c r="L181" s="102"/>
      <c r="M181" s="102"/>
      <c r="N181" s="102"/>
      <c r="O181" s="102"/>
      <c r="P181" s="102"/>
      <c r="S181" s="20"/>
      <c r="T181" s="20"/>
    </row>
    <row r="182" spans="2:20" ht="25.5" customHeight="1" x14ac:dyDescent="0.3">
      <c r="B182" s="21"/>
      <c r="C182" s="21"/>
      <c r="D182" s="190"/>
      <c r="E182" s="190"/>
      <c r="F182" s="190"/>
      <c r="G182" s="190"/>
      <c r="H182" s="190"/>
      <c r="I182" s="190"/>
      <c r="J182" s="102"/>
      <c r="K182" s="102"/>
      <c r="L182" s="102"/>
      <c r="M182" s="102"/>
      <c r="N182" s="102"/>
      <c r="O182" s="102"/>
      <c r="P182" s="102"/>
      <c r="S182" s="20"/>
      <c r="T182" s="20"/>
    </row>
    <row r="183" spans="2:20" ht="25.5" customHeight="1" x14ac:dyDescent="0.3">
      <c r="B183" s="21"/>
      <c r="C183" s="21"/>
      <c r="D183" s="190"/>
      <c r="E183" s="190"/>
      <c r="F183" s="190"/>
      <c r="G183" s="190"/>
      <c r="H183" s="190"/>
      <c r="I183" s="190"/>
      <c r="J183" s="102"/>
      <c r="K183" s="102"/>
      <c r="L183" s="102"/>
      <c r="M183" s="102"/>
      <c r="N183" s="102"/>
      <c r="O183" s="102"/>
      <c r="P183" s="102"/>
      <c r="S183" s="20"/>
      <c r="T183" s="20"/>
    </row>
    <row r="184" spans="2:20" ht="25.5" customHeight="1" x14ac:dyDescent="0.3">
      <c r="B184" s="21"/>
      <c r="C184" s="21"/>
      <c r="D184" s="190"/>
      <c r="E184" s="190"/>
      <c r="F184" s="190"/>
      <c r="G184" s="190"/>
      <c r="H184" s="190"/>
      <c r="I184" s="190"/>
      <c r="J184" s="190"/>
      <c r="K184" s="102"/>
      <c r="L184" s="102"/>
      <c r="M184" s="102"/>
      <c r="N184" s="102"/>
      <c r="O184" s="102"/>
      <c r="P184" s="102"/>
      <c r="S184" s="20"/>
      <c r="T184" s="20"/>
    </row>
    <row r="185" spans="2:20" ht="25.5" customHeight="1" x14ac:dyDescent="0.3">
      <c r="B185" s="21"/>
      <c r="C185" s="21"/>
      <c r="D185" s="190"/>
      <c r="E185" s="190"/>
      <c r="F185" s="190"/>
      <c r="G185" s="190"/>
      <c r="H185" s="190"/>
      <c r="I185" s="190"/>
      <c r="J185" s="190"/>
      <c r="K185" s="102"/>
      <c r="L185" s="102"/>
      <c r="M185" s="102"/>
      <c r="N185" s="102"/>
      <c r="O185" s="102"/>
      <c r="P185" s="102"/>
      <c r="S185" s="20"/>
      <c r="T185" s="20"/>
    </row>
    <row r="186" spans="2:20" ht="25.5" customHeight="1" x14ac:dyDescent="0.3">
      <c r="B186" s="21"/>
      <c r="C186" s="21"/>
      <c r="D186" s="190"/>
      <c r="E186" s="190"/>
      <c r="F186" s="190"/>
      <c r="G186" s="190"/>
      <c r="H186" s="190"/>
      <c r="I186" s="190"/>
      <c r="J186" s="190"/>
      <c r="K186" s="190"/>
      <c r="L186" s="196"/>
      <c r="M186" s="102"/>
      <c r="N186" s="102"/>
      <c r="O186" s="102"/>
      <c r="P186" s="102"/>
      <c r="S186" s="20"/>
      <c r="T186" s="20"/>
    </row>
    <row r="187" spans="2:20" ht="25.5" customHeight="1" x14ac:dyDescent="0.3">
      <c r="B187" s="21"/>
      <c r="C187" s="21"/>
      <c r="D187" s="190"/>
      <c r="E187" s="190"/>
      <c r="F187" s="190"/>
      <c r="G187" s="190"/>
      <c r="H187" s="190"/>
      <c r="I187" s="190"/>
      <c r="J187" s="190"/>
      <c r="K187" s="190"/>
      <c r="L187" s="196"/>
      <c r="M187" s="102"/>
      <c r="N187" s="102"/>
      <c r="O187" s="102"/>
      <c r="P187" s="102"/>
      <c r="S187" s="20"/>
      <c r="T187" s="20"/>
    </row>
    <row r="188" spans="2:20" ht="25.5" customHeight="1" x14ac:dyDescent="0.3">
      <c r="B188" s="21"/>
      <c r="C188" s="21"/>
      <c r="D188" s="190"/>
      <c r="E188" s="190"/>
      <c r="F188" s="190"/>
      <c r="G188" s="190"/>
      <c r="H188" s="190"/>
      <c r="I188" s="190"/>
      <c r="J188" s="190"/>
      <c r="K188" s="190"/>
      <c r="L188" s="196"/>
      <c r="M188" s="102"/>
      <c r="N188" s="102"/>
      <c r="O188" s="102"/>
      <c r="P188" s="102"/>
      <c r="S188" s="20"/>
      <c r="T188" s="20"/>
    </row>
    <row r="189" spans="2:20" ht="25.5" customHeight="1" x14ac:dyDescent="0.3">
      <c r="B189" s="21"/>
      <c r="C189" s="21"/>
      <c r="D189" s="190"/>
      <c r="E189" s="190"/>
      <c r="F189" s="190"/>
      <c r="G189" s="190"/>
      <c r="H189" s="190"/>
      <c r="I189" s="190"/>
      <c r="J189" s="190"/>
      <c r="K189" s="190"/>
      <c r="L189" s="196"/>
      <c r="M189" s="102"/>
      <c r="N189" s="102"/>
      <c r="O189" s="102"/>
      <c r="P189" s="102"/>
      <c r="S189" s="20"/>
      <c r="T189" s="20"/>
    </row>
    <row r="190" spans="2:20" ht="25.5" customHeight="1" x14ac:dyDescent="0.3">
      <c r="B190" s="21"/>
      <c r="C190" s="21"/>
      <c r="D190" s="190"/>
      <c r="E190" s="190"/>
      <c r="F190" s="190"/>
      <c r="G190" s="190"/>
      <c r="H190" s="190"/>
      <c r="I190" s="190"/>
      <c r="J190" s="190"/>
      <c r="K190" s="190"/>
      <c r="L190" s="196"/>
      <c r="M190" s="102"/>
      <c r="N190" s="102"/>
      <c r="O190" s="102"/>
      <c r="P190" s="102"/>
      <c r="S190" s="20"/>
      <c r="T190" s="20"/>
    </row>
    <row r="191" spans="2:20" ht="25.5" customHeight="1" x14ac:dyDescent="0.3">
      <c r="B191" s="21"/>
      <c r="C191" s="21"/>
      <c r="D191" s="190"/>
      <c r="E191" s="190"/>
      <c r="F191" s="190"/>
      <c r="G191" s="190"/>
      <c r="H191" s="190"/>
      <c r="I191" s="190"/>
      <c r="J191" s="190"/>
      <c r="K191" s="190"/>
      <c r="L191" s="196"/>
      <c r="M191" s="102"/>
      <c r="N191" s="102"/>
      <c r="O191" s="102"/>
      <c r="P191" s="102"/>
      <c r="S191" s="20"/>
      <c r="T191" s="20"/>
    </row>
    <row r="192" spans="2:20" ht="25.5" customHeight="1" x14ac:dyDescent="0.3">
      <c r="B192" s="21"/>
      <c r="C192" s="21"/>
      <c r="D192" s="190"/>
      <c r="E192" s="190"/>
      <c r="F192" s="190"/>
      <c r="G192" s="190"/>
      <c r="H192" s="190"/>
      <c r="I192" s="190"/>
      <c r="J192" s="190"/>
      <c r="K192" s="190"/>
      <c r="L192" s="196"/>
      <c r="M192" s="102"/>
      <c r="N192" s="102"/>
      <c r="O192" s="102"/>
      <c r="P192" s="102"/>
      <c r="S192" s="20"/>
      <c r="T192" s="20"/>
    </row>
    <row r="193" spans="1:20" ht="25.5" customHeight="1" x14ac:dyDescent="0.3">
      <c r="B193" s="21"/>
      <c r="C193" s="21"/>
      <c r="D193" s="190"/>
      <c r="E193" s="190"/>
      <c r="F193" s="190"/>
      <c r="G193" s="190"/>
      <c r="H193" s="190"/>
      <c r="I193" s="190"/>
      <c r="J193" s="190"/>
      <c r="K193" s="190"/>
      <c r="L193" s="196"/>
      <c r="M193" s="102"/>
      <c r="N193" s="102"/>
      <c r="O193" s="102"/>
      <c r="P193" s="102"/>
      <c r="S193" s="20"/>
      <c r="T193" s="20"/>
    </row>
    <row r="194" spans="1:20" ht="25.5" customHeight="1" x14ac:dyDescent="0.3">
      <c r="B194" s="21"/>
      <c r="C194" s="21"/>
      <c r="D194" s="190"/>
      <c r="E194" s="190"/>
      <c r="F194" s="190"/>
      <c r="G194" s="190"/>
      <c r="H194" s="190"/>
      <c r="I194" s="190"/>
      <c r="J194" s="190"/>
      <c r="K194" s="190"/>
      <c r="L194" s="196"/>
      <c r="M194" s="102"/>
      <c r="N194" s="102"/>
      <c r="O194" s="102"/>
      <c r="P194" s="102"/>
      <c r="S194" s="20"/>
      <c r="T194" s="20"/>
    </row>
    <row r="195" spans="1:20" ht="25.5" customHeight="1" x14ac:dyDescent="0.3">
      <c r="B195" s="21"/>
      <c r="C195" s="21"/>
      <c r="D195" s="190"/>
      <c r="E195" s="190"/>
      <c r="F195" s="190"/>
      <c r="G195" s="190"/>
      <c r="H195" s="190"/>
      <c r="I195" s="190"/>
      <c r="J195" s="190"/>
      <c r="K195" s="190"/>
      <c r="L195" s="196"/>
      <c r="M195" s="102"/>
      <c r="N195" s="102"/>
      <c r="O195" s="102"/>
      <c r="P195" s="102"/>
      <c r="S195" s="20"/>
      <c r="T195" s="20"/>
    </row>
    <row r="196" spans="1:20" ht="25.5" customHeight="1" x14ac:dyDescent="0.3">
      <c r="B196" s="21"/>
      <c r="C196" s="21"/>
      <c r="D196" s="190"/>
      <c r="E196" s="190"/>
      <c r="F196" s="190"/>
      <c r="G196" s="190"/>
      <c r="H196" s="190"/>
      <c r="I196" s="190"/>
      <c r="J196" s="190"/>
      <c r="K196" s="190"/>
      <c r="L196" s="196"/>
      <c r="M196" s="102"/>
      <c r="N196" s="102"/>
      <c r="O196" s="102"/>
      <c r="P196" s="102"/>
      <c r="S196" s="20"/>
      <c r="T196" s="20"/>
    </row>
    <row r="197" spans="1:20" ht="25.5" customHeight="1" x14ac:dyDescent="0.3">
      <c r="B197" s="21"/>
      <c r="C197" s="21"/>
      <c r="D197" s="190"/>
      <c r="E197" s="190"/>
      <c r="F197" s="190"/>
      <c r="G197" s="190"/>
      <c r="H197" s="190"/>
      <c r="I197" s="190"/>
      <c r="J197" s="190"/>
      <c r="K197" s="190"/>
      <c r="L197" s="196"/>
      <c r="M197" s="190"/>
      <c r="N197" s="190"/>
      <c r="O197" s="190"/>
      <c r="P197" s="190"/>
      <c r="Q197" s="20"/>
      <c r="R197" s="20"/>
      <c r="S197" s="20"/>
      <c r="T197" s="20"/>
    </row>
    <row r="198" spans="1:20" ht="25.5" customHeight="1" x14ac:dyDescent="0.3">
      <c r="A198" s="11"/>
      <c r="B198" s="11"/>
      <c r="C198" s="11"/>
      <c r="D198" s="101"/>
      <c r="E198" s="101"/>
      <c r="F198" s="101"/>
      <c r="G198" s="101"/>
      <c r="H198" s="101"/>
      <c r="I198" s="101"/>
      <c r="J198" s="101"/>
      <c r="K198" s="101"/>
      <c r="L198" s="101"/>
      <c r="M198" s="101"/>
      <c r="N198" s="190"/>
      <c r="O198" s="190"/>
      <c r="P198" s="190"/>
      <c r="Q198" s="20"/>
      <c r="R198" s="20"/>
      <c r="S198" s="20"/>
      <c r="T198" s="20"/>
    </row>
    <row r="199" spans="1:20" ht="25.5" customHeight="1" x14ac:dyDescent="0.3">
      <c r="B199" s="21"/>
      <c r="C199" s="21"/>
      <c r="D199" s="190"/>
      <c r="E199" s="190"/>
      <c r="F199" s="190"/>
      <c r="G199" s="190"/>
      <c r="H199" s="190"/>
      <c r="I199" s="190"/>
      <c r="J199" s="190"/>
      <c r="K199" s="190"/>
      <c r="L199" s="196"/>
      <c r="M199" s="190"/>
      <c r="N199" s="190"/>
      <c r="O199" s="190"/>
      <c r="P199" s="190"/>
      <c r="Q199" s="20"/>
      <c r="R199" s="20"/>
      <c r="S199" s="20"/>
      <c r="T199" s="20"/>
    </row>
    <row r="200" spans="1:20" ht="25.5" customHeight="1" x14ac:dyDescent="0.3">
      <c r="B200" s="21"/>
      <c r="C200" s="21"/>
      <c r="D200" s="190"/>
      <c r="E200" s="190"/>
      <c r="F200" s="190"/>
      <c r="G200" s="190"/>
      <c r="H200" s="190"/>
      <c r="I200" s="190"/>
      <c r="J200" s="190"/>
      <c r="K200" s="190"/>
      <c r="L200" s="196"/>
      <c r="M200" s="190"/>
      <c r="N200" s="190"/>
      <c r="O200" s="190"/>
      <c r="P200" s="190"/>
      <c r="Q200" s="20"/>
      <c r="R200" s="20"/>
      <c r="S200" s="20"/>
      <c r="T200" s="20"/>
    </row>
    <row r="201" spans="1:20" ht="25.5" customHeight="1" x14ac:dyDescent="0.3">
      <c r="B201" s="21"/>
      <c r="C201" s="21"/>
      <c r="D201" s="190"/>
      <c r="E201" s="190"/>
      <c r="F201" s="190"/>
      <c r="G201" s="190"/>
      <c r="H201" s="190"/>
      <c r="I201" s="190"/>
      <c r="J201" s="190"/>
      <c r="K201" s="190"/>
      <c r="L201" s="196"/>
      <c r="M201" s="190"/>
      <c r="N201" s="190"/>
      <c r="O201" s="190"/>
      <c r="P201" s="190"/>
      <c r="Q201" s="20"/>
      <c r="R201" s="20"/>
      <c r="S201" s="20"/>
      <c r="T201" s="20"/>
    </row>
    <row r="202" spans="1:20" ht="25.5" customHeight="1" x14ac:dyDescent="0.3">
      <c r="B202" s="21"/>
      <c r="C202" s="21"/>
      <c r="D202" s="190"/>
      <c r="E202" s="190"/>
      <c r="F202" s="190"/>
      <c r="G202" s="190"/>
      <c r="H202" s="190"/>
      <c r="I202" s="190"/>
      <c r="J202" s="190"/>
      <c r="K202" s="190"/>
      <c r="L202" s="196"/>
      <c r="M202" s="190"/>
      <c r="N202" s="190"/>
      <c r="O202" s="190"/>
      <c r="P202" s="190"/>
      <c r="Q202" s="20"/>
      <c r="R202" s="20"/>
      <c r="S202" s="20"/>
      <c r="T202" s="20"/>
    </row>
    <row r="203" spans="1:20" ht="25.5" customHeight="1" x14ac:dyDescent="0.3">
      <c r="D203" s="102"/>
      <c r="E203" s="102"/>
      <c r="F203" s="102"/>
      <c r="G203" s="102"/>
      <c r="H203" s="102"/>
      <c r="I203" s="102"/>
      <c r="J203" s="102"/>
      <c r="K203" s="102"/>
      <c r="L203" s="102"/>
      <c r="M203" s="102"/>
      <c r="N203" s="102"/>
      <c r="O203" s="102"/>
      <c r="P203" s="102"/>
      <c r="T203" s="20"/>
    </row>
    <row r="204" spans="1:20" ht="25.5" customHeight="1" x14ac:dyDescent="0.3">
      <c r="B204" s="21"/>
      <c r="D204" s="102"/>
      <c r="E204" s="102"/>
      <c r="F204" s="102"/>
      <c r="G204" s="102"/>
      <c r="H204" s="102"/>
      <c r="I204" s="190"/>
      <c r="J204" s="190"/>
      <c r="K204" s="190"/>
      <c r="L204" s="196"/>
      <c r="M204" s="190"/>
      <c r="N204" s="190"/>
      <c r="O204" s="190"/>
      <c r="P204" s="190"/>
      <c r="Q204" s="20"/>
      <c r="R204" s="20"/>
      <c r="S204" s="20"/>
      <c r="T204" s="20"/>
    </row>
    <row r="205" spans="1:20" ht="25.5" customHeight="1" x14ac:dyDescent="0.3">
      <c r="B205" s="21"/>
      <c r="D205" s="102"/>
      <c r="E205" s="102"/>
      <c r="F205" s="102"/>
      <c r="G205" s="102"/>
      <c r="H205" s="102"/>
      <c r="I205" s="190"/>
      <c r="J205" s="190"/>
      <c r="K205" s="190"/>
      <c r="L205" s="196"/>
      <c r="M205" s="190"/>
      <c r="N205" s="190"/>
      <c r="O205" s="190"/>
      <c r="P205" s="190"/>
      <c r="Q205" s="20"/>
      <c r="R205" s="20"/>
      <c r="S205" s="20"/>
      <c r="T205" s="20"/>
    </row>
    <row r="206" spans="1:20" ht="25.5" customHeight="1" x14ac:dyDescent="0.3">
      <c r="B206" s="21"/>
      <c r="D206" s="102"/>
      <c r="E206" s="102"/>
      <c r="F206" s="102"/>
      <c r="G206" s="102"/>
      <c r="H206" s="102"/>
      <c r="I206" s="190"/>
      <c r="J206" s="190"/>
      <c r="K206" s="190"/>
      <c r="L206" s="196"/>
      <c r="M206" s="190"/>
      <c r="N206" s="190"/>
      <c r="O206" s="190"/>
      <c r="P206" s="190"/>
      <c r="Q206" s="20"/>
      <c r="R206" s="20"/>
      <c r="S206" s="20"/>
      <c r="T206" s="20"/>
    </row>
    <row r="207" spans="1:20" ht="25.5" customHeight="1" x14ac:dyDescent="0.3">
      <c r="B207" s="21"/>
      <c r="D207" s="102"/>
      <c r="E207" s="102"/>
      <c r="F207" s="102"/>
      <c r="G207" s="102"/>
      <c r="H207" s="102"/>
      <c r="I207" s="190"/>
      <c r="J207" s="190"/>
      <c r="K207" s="190"/>
      <c r="L207" s="196"/>
      <c r="M207" s="190"/>
      <c r="N207" s="190"/>
      <c r="O207" s="190"/>
      <c r="P207" s="190"/>
      <c r="Q207" s="20"/>
      <c r="R207" s="20"/>
      <c r="S207" s="20"/>
      <c r="T207" s="20"/>
    </row>
    <row r="208" spans="1:20" ht="25.5" customHeight="1" x14ac:dyDescent="0.3">
      <c r="B208" s="21"/>
      <c r="D208" s="102"/>
      <c r="E208" s="102"/>
      <c r="F208" s="102"/>
      <c r="G208" s="102"/>
      <c r="H208" s="102"/>
      <c r="I208" s="190"/>
      <c r="J208" s="190"/>
      <c r="K208" s="190"/>
      <c r="L208" s="196"/>
      <c r="M208" s="190"/>
      <c r="N208" s="190"/>
      <c r="O208" s="190"/>
      <c r="P208" s="190"/>
      <c r="Q208" s="20"/>
      <c r="R208" s="20"/>
      <c r="S208" s="20"/>
      <c r="T208" s="20"/>
    </row>
    <row r="209" spans="2:20" ht="50.15" customHeight="1" x14ac:dyDescent="0.3">
      <c r="B209" s="21"/>
      <c r="D209" s="102"/>
      <c r="E209" s="102"/>
      <c r="F209" s="102"/>
      <c r="G209" s="102"/>
      <c r="H209" s="102"/>
      <c r="I209" s="190"/>
      <c r="J209" s="190"/>
      <c r="K209" s="190"/>
      <c r="L209" s="196"/>
      <c r="M209" s="190"/>
      <c r="N209" s="190"/>
      <c r="O209" s="190"/>
      <c r="P209" s="190"/>
      <c r="Q209" s="20"/>
      <c r="R209" s="20"/>
      <c r="S209" s="20"/>
      <c r="T209" s="20"/>
    </row>
    <row r="210" spans="2:20" ht="50.15" customHeight="1" x14ac:dyDescent="0.3">
      <c r="B210" s="21"/>
      <c r="D210" s="102"/>
      <c r="E210" s="102"/>
      <c r="F210" s="102"/>
      <c r="G210" s="102"/>
      <c r="H210" s="102"/>
      <c r="I210" s="190"/>
      <c r="J210" s="190"/>
      <c r="K210" s="190"/>
      <c r="L210" s="196"/>
      <c r="M210" s="190"/>
      <c r="N210" s="190"/>
      <c r="O210" s="190"/>
      <c r="P210" s="190"/>
      <c r="Q210" s="20"/>
      <c r="R210" s="20"/>
      <c r="S210" s="20"/>
      <c r="T210" s="20"/>
    </row>
    <row r="211" spans="2:20" ht="50.15" customHeight="1" x14ac:dyDescent="0.3">
      <c r="B211" s="21"/>
      <c r="D211" s="102"/>
      <c r="E211" s="102"/>
      <c r="F211" s="102"/>
      <c r="G211" s="102"/>
      <c r="H211" s="102"/>
      <c r="I211" s="190"/>
      <c r="J211" s="190"/>
      <c r="K211" s="190"/>
      <c r="L211" s="196"/>
      <c r="M211" s="190"/>
      <c r="N211" s="190"/>
      <c r="O211" s="190"/>
      <c r="P211" s="190"/>
      <c r="Q211" s="20"/>
      <c r="R211" s="20"/>
      <c r="S211" s="20"/>
      <c r="T211" s="20"/>
    </row>
    <row r="212" spans="2:20" ht="50.15" customHeight="1" x14ac:dyDescent="0.3">
      <c r="B212" s="21"/>
      <c r="D212" s="102"/>
      <c r="E212" s="102"/>
      <c r="F212" s="102"/>
      <c r="G212" s="102"/>
      <c r="H212" s="102"/>
      <c r="I212" s="190"/>
      <c r="J212" s="190"/>
      <c r="K212" s="190"/>
      <c r="L212" s="196"/>
      <c r="M212" s="190"/>
      <c r="N212" s="190"/>
      <c r="O212" s="190"/>
      <c r="P212" s="190"/>
      <c r="Q212" s="20"/>
      <c r="R212" s="20"/>
      <c r="S212" s="20"/>
      <c r="T212" s="20"/>
    </row>
    <row r="213" spans="2:20" ht="25.5" customHeight="1" x14ac:dyDescent="0.3">
      <c r="B213" s="21"/>
      <c r="C213" s="21"/>
      <c r="D213" s="190"/>
      <c r="E213" s="190"/>
      <c r="F213" s="190"/>
      <c r="G213" s="190"/>
      <c r="H213" s="190"/>
      <c r="I213" s="190"/>
      <c r="J213" s="190"/>
      <c r="K213" s="190"/>
      <c r="L213" s="196"/>
      <c r="M213" s="190"/>
      <c r="N213" s="190"/>
      <c r="O213" s="190"/>
      <c r="P213" s="190"/>
      <c r="Q213" s="20"/>
      <c r="R213" s="20"/>
      <c r="S213" s="20"/>
      <c r="T213" s="20"/>
    </row>
    <row r="214" spans="2:20" ht="25.5" customHeight="1" x14ac:dyDescent="0.3">
      <c r="B214" s="21"/>
      <c r="D214" s="102"/>
      <c r="E214" s="102"/>
      <c r="F214" s="102"/>
      <c r="G214" s="102"/>
      <c r="H214" s="102"/>
      <c r="I214" s="190"/>
      <c r="J214" s="102"/>
      <c r="K214" s="102"/>
      <c r="L214" s="102"/>
      <c r="M214" s="102"/>
      <c r="N214" s="190"/>
      <c r="O214" s="102"/>
      <c r="P214" s="102"/>
      <c r="Q214" s="20"/>
      <c r="R214" s="20"/>
      <c r="S214" s="20"/>
      <c r="T214" s="20"/>
    </row>
    <row r="215" spans="2:20" ht="25.5" customHeight="1" x14ac:dyDescent="0.3">
      <c r="B215" s="21"/>
      <c r="C215" s="21"/>
      <c r="D215" s="190"/>
      <c r="E215" s="190"/>
      <c r="F215" s="190"/>
      <c r="G215" s="190"/>
      <c r="H215" s="190"/>
      <c r="I215" s="190"/>
      <c r="J215" s="102"/>
      <c r="K215" s="102"/>
      <c r="L215" s="102"/>
      <c r="M215" s="102"/>
      <c r="N215" s="102"/>
      <c r="O215" s="102"/>
      <c r="P215" s="102"/>
    </row>
    <row r="216" spans="2:20" ht="25.5" customHeight="1" x14ac:dyDescent="0.3">
      <c r="B216" s="21"/>
      <c r="D216" s="102"/>
      <c r="E216" s="102"/>
      <c r="F216" s="102"/>
      <c r="G216" s="102"/>
      <c r="H216" s="102"/>
      <c r="I216" s="190"/>
      <c r="J216" s="102"/>
      <c r="K216" s="102"/>
      <c r="L216" s="102"/>
      <c r="M216" s="102"/>
      <c r="N216" s="102"/>
      <c r="O216" s="102"/>
      <c r="P216" s="102"/>
    </row>
    <row r="217" spans="2:20" ht="25.5" customHeight="1" x14ac:dyDescent="0.3">
      <c r="B217" s="21"/>
      <c r="C217" s="21"/>
      <c r="D217" s="190"/>
      <c r="E217" s="190"/>
      <c r="F217" s="190"/>
      <c r="G217" s="190"/>
      <c r="H217" s="190"/>
      <c r="I217" s="190"/>
      <c r="J217" s="102"/>
      <c r="K217" s="102"/>
      <c r="L217" s="102"/>
      <c r="M217" s="102"/>
      <c r="N217" s="102"/>
      <c r="O217" s="102"/>
      <c r="P217" s="102"/>
    </row>
    <row r="218" spans="2:20" ht="25.5" customHeight="1" x14ac:dyDescent="0.3">
      <c r="B218" s="21"/>
      <c r="D218" s="102"/>
      <c r="E218" s="102"/>
      <c r="F218" s="102"/>
      <c r="G218" s="102"/>
      <c r="H218" s="102"/>
      <c r="I218" s="190"/>
      <c r="J218" s="102"/>
      <c r="K218" s="102"/>
      <c r="L218" s="102"/>
      <c r="M218" s="102"/>
      <c r="N218" s="102"/>
      <c r="O218" s="102"/>
      <c r="P218" s="102"/>
    </row>
    <row r="219" spans="2:20" ht="25.5" customHeight="1" x14ac:dyDescent="0.3">
      <c r="B219" s="21"/>
      <c r="C219" s="21"/>
      <c r="D219" s="190"/>
      <c r="E219" s="190"/>
      <c r="F219" s="190"/>
      <c r="G219" s="190"/>
      <c r="H219" s="190"/>
      <c r="I219" s="190"/>
      <c r="J219" s="102"/>
      <c r="K219" s="102"/>
      <c r="L219" s="102"/>
      <c r="M219" s="102"/>
      <c r="N219" s="102"/>
      <c r="O219" s="102"/>
      <c r="P219" s="102"/>
    </row>
    <row r="220" spans="2:20" ht="25.5" customHeight="1" x14ac:dyDescent="0.3">
      <c r="B220" s="21"/>
      <c r="D220" s="102"/>
      <c r="E220" s="102"/>
      <c r="F220" s="102"/>
      <c r="G220" s="102"/>
      <c r="H220" s="102"/>
      <c r="I220" s="190"/>
      <c r="J220" s="102"/>
      <c r="K220" s="102"/>
      <c r="L220" s="102"/>
      <c r="M220" s="102"/>
      <c r="N220" s="102"/>
      <c r="O220" s="102"/>
      <c r="P220" s="102"/>
    </row>
    <row r="221" spans="2:20" ht="25.5" customHeight="1" x14ac:dyDescent="0.3">
      <c r="B221" s="21"/>
      <c r="C221" s="21"/>
      <c r="D221" s="190"/>
      <c r="E221" s="190"/>
      <c r="F221" s="190"/>
      <c r="G221" s="102"/>
      <c r="H221" s="102"/>
      <c r="I221" s="102"/>
      <c r="J221" s="102"/>
      <c r="K221" s="102"/>
      <c r="L221" s="102"/>
      <c r="M221" s="102"/>
      <c r="N221" s="102"/>
      <c r="O221" s="102"/>
      <c r="P221" s="102"/>
    </row>
    <row r="222" spans="2:20" ht="25.5" customHeight="1" x14ac:dyDescent="0.3">
      <c r="B222" s="21"/>
      <c r="C222" s="21"/>
      <c r="D222" s="21"/>
      <c r="E222" s="21"/>
      <c r="F222" s="21"/>
    </row>
    <row r="223" spans="2:20" ht="25.5" customHeight="1" x14ac:dyDescent="0.3">
      <c r="B223" s="21"/>
      <c r="C223" s="21"/>
      <c r="D223" s="21"/>
      <c r="E223" s="21"/>
      <c r="F223" s="21"/>
    </row>
    <row r="224" spans="2:20" ht="25.5" customHeight="1" x14ac:dyDescent="0.3">
      <c r="B224" s="21"/>
      <c r="C224" s="21"/>
      <c r="D224" s="21"/>
      <c r="E224" s="21"/>
      <c r="F224" s="21"/>
    </row>
    <row r="225" spans="1:18" ht="25.5" customHeight="1" x14ac:dyDescent="0.3">
      <c r="B225" s="21"/>
      <c r="C225" s="21"/>
      <c r="D225" s="21"/>
      <c r="E225" s="21"/>
      <c r="F225" s="21"/>
    </row>
    <row r="226" spans="1:18" ht="25.5" customHeight="1" x14ac:dyDescent="0.3">
      <c r="B226" s="20"/>
      <c r="C226" s="22"/>
      <c r="D226" s="22"/>
      <c r="E226" s="22"/>
    </row>
    <row r="227" spans="1:18" ht="25.5" customHeight="1" x14ac:dyDescent="0.3">
      <c r="C227" s="22"/>
      <c r="D227" s="22"/>
      <c r="E227" s="22"/>
    </row>
    <row r="228" spans="1:18" s="22" customFormat="1" ht="25.4" customHeight="1" x14ac:dyDescent="0.3"/>
    <row r="229" spans="1:18" s="22" customFormat="1" ht="25.4" customHeight="1" x14ac:dyDescent="0.3"/>
    <row r="230" spans="1:18" s="22" customFormat="1" ht="25.4" customHeight="1" x14ac:dyDescent="0.3"/>
    <row r="231" spans="1:18" s="22" customFormat="1" ht="25.4" customHeight="1" x14ac:dyDescent="0.3"/>
    <row r="232" spans="1:18" s="22" customFormat="1" ht="25.4" customHeight="1" x14ac:dyDescent="0.3"/>
    <row r="233" spans="1:18" s="22" customFormat="1" ht="25.4" customHeight="1" x14ac:dyDescent="0.3"/>
    <row r="234" spans="1:18" s="22" customFormat="1" ht="25.4" customHeight="1" x14ac:dyDescent="0.3"/>
    <row r="235" spans="1:18" s="22" customFormat="1" ht="25.4" customHeight="1" x14ac:dyDescent="0.3"/>
    <row r="236" spans="1:18" s="22" customFormat="1" ht="25.4" customHeight="1" x14ac:dyDescent="0.3"/>
    <row r="237" spans="1:18" s="22" customFormat="1" ht="25.4" customHeight="1" x14ac:dyDescent="0.3"/>
    <row r="238" spans="1:18" s="22" customFormat="1" ht="25.4" customHeight="1" x14ac:dyDescent="0.3"/>
    <row r="239" spans="1:18" ht="25.4" customHeight="1" x14ac:dyDescent="0.3">
      <c r="A239" s="22"/>
      <c r="B239" s="22"/>
      <c r="C239" s="22"/>
      <c r="D239" s="22"/>
      <c r="E239" s="22"/>
      <c r="F239" s="22"/>
      <c r="G239" s="22"/>
      <c r="H239" s="22"/>
      <c r="I239" s="22"/>
      <c r="J239" s="22"/>
      <c r="K239" s="22"/>
      <c r="L239" s="22"/>
      <c r="M239" s="22"/>
      <c r="N239" s="22"/>
      <c r="O239" s="22"/>
      <c r="P239" s="22"/>
      <c r="Q239" s="22"/>
      <c r="R239" s="22"/>
    </row>
    <row r="240" spans="1:18" ht="25.4" customHeight="1" x14ac:dyDescent="0.3">
      <c r="A240" s="22"/>
      <c r="B240" s="22"/>
      <c r="C240" s="22"/>
      <c r="D240" s="22"/>
      <c r="E240" s="22"/>
      <c r="F240" s="22"/>
      <c r="G240" s="22"/>
      <c r="H240" s="22"/>
      <c r="I240" s="22"/>
      <c r="J240" s="22"/>
      <c r="K240" s="22"/>
      <c r="L240" s="22"/>
      <c r="M240" s="22"/>
      <c r="N240" s="22"/>
      <c r="O240" s="22"/>
      <c r="P240" s="22"/>
      <c r="Q240" s="22"/>
      <c r="R240" s="22"/>
    </row>
    <row r="241" spans="1:18" ht="25.4" customHeight="1" x14ac:dyDescent="0.3">
      <c r="A241" s="22"/>
      <c r="B241" s="22"/>
      <c r="C241" s="22"/>
      <c r="D241" s="22"/>
      <c r="E241" s="22"/>
      <c r="F241" s="22"/>
      <c r="G241" s="22"/>
      <c r="H241" s="22"/>
      <c r="I241" s="22"/>
      <c r="J241" s="22"/>
      <c r="K241" s="22"/>
      <c r="L241" s="22"/>
      <c r="M241" s="22"/>
      <c r="N241" s="22"/>
      <c r="O241" s="22"/>
      <c r="P241" s="22"/>
      <c r="Q241" s="22"/>
      <c r="R241" s="22"/>
    </row>
    <row r="242" spans="1:18" ht="25.4" customHeight="1" x14ac:dyDescent="0.3"/>
    <row r="243" spans="1:18" ht="25.4" customHeight="1" x14ac:dyDescent="0.3"/>
  </sheetData>
  <sheetProtection algorithmName="SHA-512" hashValue="t1+0oAuZtCGtzn9eS44BE37QoZXjsLX3j1WmU4y53dGBNvxVgWbFnhNq9kwk2Gxlw6wfAl/cJkYPEsY3M4KXrA==" saltValue="DPGgtznxU/EzsDWi/tD9kQ==" spinCount="100000" sheet="1" formatCells="0" formatColumns="0" formatRows="0" insertColumns="0" insertRows="0" insertHyperlinks="0" deleteColumns="0" deleteRows="0" sort="0" autoFilter="0" pivotTables="0"/>
  <mergeCells count="88">
    <mergeCell ref="A8:B8"/>
    <mergeCell ref="A9:B9"/>
    <mergeCell ref="A6:C6"/>
    <mergeCell ref="A7:B7"/>
    <mergeCell ref="B24:D24"/>
    <mergeCell ref="B25:C25"/>
    <mergeCell ref="B21:C21"/>
    <mergeCell ref="B22:C22"/>
    <mergeCell ref="A15:N15"/>
    <mergeCell ref="B17:D17"/>
    <mergeCell ref="F17:I17"/>
    <mergeCell ref="B19:C19"/>
    <mergeCell ref="F19:H19"/>
    <mergeCell ref="B18:C18"/>
    <mergeCell ref="F18:H18"/>
    <mergeCell ref="B20:C20"/>
    <mergeCell ref="F21:H21"/>
    <mergeCell ref="B23:C23"/>
    <mergeCell ref="F20:H20"/>
    <mergeCell ref="F24:I24"/>
    <mergeCell ref="F25:H25"/>
    <mergeCell ref="B45:E45"/>
    <mergeCell ref="B36:C36"/>
    <mergeCell ref="F36:G36"/>
    <mergeCell ref="B37:C37"/>
    <mergeCell ref="F37:G37"/>
    <mergeCell ref="B39:C39"/>
    <mergeCell ref="F39:G39"/>
    <mergeCell ref="B41:C41"/>
    <mergeCell ref="F41:G41"/>
    <mergeCell ref="B43:C43"/>
    <mergeCell ref="F43:G43"/>
    <mergeCell ref="B34:C34"/>
    <mergeCell ref="B28:C28"/>
    <mergeCell ref="B30:C30"/>
    <mergeCell ref="A32:N32"/>
    <mergeCell ref="B26:C26"/>
    <mergeCell ref="B27:C27"/>
    <mergeCell ref="F29:H29"/>
    <mergeCell ref="B29:C29"/>
    <mergeCell ref="F28:H28"/>
    <mergeCell ref="F26:H26"/>
    <mergeCell ref="F27:H27"/>
    <mergeCell ref="M153:N153"/>
    <mergeCell ref="M157:N157"/>
    <mergeCell ref="B46:C46"/>
    <mergeCell ref="K50:N52"/>
    <mergeCell ref="B53:D53"/>
    <mergeCell ref="B54:D54"/>
    <mergeCell ref="I47:I52"/>
    <mergeCell ref="K46:N48"/>
    <mergeCell ref="B156:C156"/>
    <mergeCell ref="B151:C151"/>
    <mergeCell ref="B152:C152"/>
    <mergeCell ref="B154:C154"/>
    <mergeCell ref="B140:C140"/>
    <mergeCell ref="B141:C141"/>
    <mergeCell ref="B147:C147"/>
    <mergeCell ref="B143:C143"/>
    <mergeCell ref="B75:N75"/>
    <mergeCell ref="B114:N114"/>
    <mergeCell ref="B134:H134"/>
    <mergeCell ref="B135:H136"/>
    <mergeCell ref="A138:N138"/>
    <mergeCell ref="M142:N142"/>
    <mergeCell ref="M145:N145"/>
    <mergeCell ref="M148:N148"/>
    <mergeCell ref="B144:C144"/>
    <mergeCell ref="B146:C146"/>
    <mergeCell ref="B142:D142"/>
    <mergeCell ref="B145:D145"/>
    <mergeCell ref="B148:D148"/>
    <mergeCell ref="B153:D153"/>
    <mergeCell ref="B157:D157"/>
    <mergeCell ref="F22:H22"/>
    <mergeCell ref="B169:C169"/>
    <mergeCell ref="B163:C163"/>
    <mergeCell ref="B165:C165"/>
    <mergeCell ref="B166:C166"/>
    <mergeCell ref="B155:C155"/>
    <mergeCell ref="B158:C158"/>
    <mergeCell ref="B159:C159"/>
    <mergeCell ref="B167:C167"/>
    <mergeCell ref="B168:C168"/>
    <mergeCell ref="B161:C161"/>
    <mergeCell ref="B149:C149"/>
    <mergeCell ref="B150:C150"/>
    <mergeCell ref="B57:N57"/>
  </mergeCells>
  <phoneticPr fontId="49" type="noConversion"/>
  <conditionalFormatting sqref="A138:N141 A142:B142 E142:N142 A143:N144 A145:B145 E145:N145 A146:N147 A148:B148 E148:N148 A149:N152 A153:B153 E153:N153 A154:N156 A157:B157 E157:N157 A158:N170">
    <cfRule type="expression" dxfId="701" priority="96">
      <formula>OR($I$7="",$I$7="Costed Workplan")</formula>
    </cfRule>
  </conditionalFormatting>
  <conditionalFormatting sqref="B34:D34">
    <cfRule type="expression" dxfId="700" priority="95">
      <formula>OR($D$37&lt;$D$28,$D$37=$D$28)</formula>
    </cfRule>
  </conditionalFormatting>
  <conditionalFormatting sqref="B161:D161">
    <cfRule type="expression" dxfId="699" priority="130">
      <formula>AND(OR($D$163="No",$D$163=""),OR($J$163="No",$J$163=""))</formula>
    </cfRule>
  </conditionalFormatting>
  <conditionalFormatting sqref="B163:D169">
    <cfRule type="expression" dxfId="698" priority="11">
      <formula>OR($D$29="",$D$29="No")</formula>
    </cfRule>
  </conditionalFormatting>
  <conditionalFormatting sqref="B165:D169">
    <cfRule type="expression" dxfId="697" priority="132">
      <formula>OR($D$163="",$D$163="No")</formula>
    </cfRule>
  </conditionalFormatting>
  <conditionalFormatting sqref="B39:H39">
    <cfRule type="expression" dxfId="696" priority="70">
      <formula>OR($D$29="",$D$29="No")</formula>
    </cfRule>
  </conditionalFormatting>
  <conditionalFormatting sqref="B41:H41">
    <cfRule type="expression" dxfId="695" priority="69">
      <formula>OR($D$30="No",$D$30="")</formula>
    </cfRule>
  </conditionalFormatting>
  <conditionalFormatting sqref="B43:H43">
    <cfRule type="expression" dxfId="694" priority="90">
      <formula>AND(OR($D$29="No",$D$29=""),OR($D$30="No",$D$30=""))</formula>
    </cfRule>
  </conditionalFormatting>
  <conditionalFormatting sqref="B134:H136">
    <cfRule type="expression" dxfId="693" priority="44">
      <formula>OR(AND(OR(AND($D$37&gt;100000,$G$132&gt;=($D$37-100000)*0.2),$D$37&lt;=100000),OR(AND($H$37&gt;100000,$H$132&gt;=($H$37-100000)*0.2),AND($H$37&lt;=100000,$H$37&gt;0))),AND(OR(AND($D$37&gt;100000,$G$132&gt;=($D$37-100000)*0.2),$D$37&lt;=100000),$H$37=0),AND(AND($D$37&gt;100000,$G$132&lt;($D$37-100000)*0.2),OR(AND($H$37&gt;100000,$H$132&gt;=($H$37-100000)*0.2),AND($H$37&lt;=100000,$H$37&gt;0))))</formula>
    </cfRule>
  </conditionalFormatting>
  <conditionalFormatting sqref="C60:C69">
    <cfRule type="cellIs" dxfId="692" priority="6" operator="equal">
      <formula>"CCM Evolution"</formula>
    </cfRule>
    <cfRule type="cellIs" dxfId="691" priority="7" operator="equal">
      <formula>"COVID19RM"</formula>
    </cfRule>
  </conditionalFormatting>
  <conditionalFormatting sqref="C79:C108">
    <cfRule type="cellIs" dxfId="690" priority="3" operator="equal">
      <formula>"CCM Evolution"</formula>
    </cfRule>
    <cfRule type="cellIs" dxfId="689" priority="4" operator="equal">
      <formula>"COVID19RM"</formula>
    </cfRule>
  </conditionalFormatting>
  <conditionalFormatting sqref="D39">
    <cfRule type="cellIs" dxfId="688" priority="74" operator="greaterThan">
      <formula>$I$22</formula>
    </cfRule>
  </conditionalFormatting>
  <conditionalFormatting sqref="D41">
    <cfRule type="cellIs" dxfId="687" priority="73" operator="greaterThan">
      <formula>$I$29</formula>
    </cfRule>
  </conditionalFormatting>
  <conditionalFormatting sqref="E36">
    <cfRule type="expression" dxfId="686" priority="78">
      <formula>OR($I$7="",$I$7="Costed Workplan")</formula>
    </cfRule>
  </conditionalFormatting>
  <conditionalFormatting sqref="E37">
    <cfRule type="expression" dxfId="685" priority="76">
      <formula>OR($I$7="",$I$7="Costed Workplan")</formula>
    </cfRule>
    <cfRule type="cellIs" dxfId="684" priority="136" operator="equal">
      <formula>""</formula>
    </cfRule>
    <cfRule type="cellIs" dxfId="683" priority="158" operator="greaterThan">
      <formula>1</formula>
    </cfRule>
    <cfRule type="cellIs" dxfId="682" priority="150" operator="lessThan">
      <formula>0.85</formula>
    </cfRule>
  </conditionalFormatting>
  <conditionalFormatting sqref="E38 E40 E42 G46:G54">
    <cfRule type="expression" dxfId="681" priority="112">
      <formula>OR($I$7="",$I$7="Costed Workplan")</formula>
    </cfRule>
  </conditionalFormatting>
  <conditionalFormatting sqref="E39 E41">
    <cfRule type="expression" dxfId="680" priority="107">
      <formula>OR($I$7="",$I$7="Costed Workplan")</formula>
    </cfRule>
  </conditionalFormatting>
  <conditionalFormatting sqref="E39">
    <cfRule type="cellIs" dxfId="679" priority="149" operator="greaterThan">
      <formula>1</formula>
    </cfRule>
    <cfRule type="expression" dxfId="678" priority="148">
      <formula>AND($I$21&gt;0,E39&lt;85%)</formula>
    </cfRule>
    <cfRule type="expression" dxfId="677" priority="141">
      <formula>AND($I$21=0,E39&lt;40%)</formula>
    </cfRule>
    <cfRule type="cellIs" dxfId="676" priority="135" operator="equal">
      <formula>""</formula>
    </cfRule>
  </conditionalFormatting>
  <conditionalFormatting sqref="E41">
    <cfRule type="cellIs" dxfId="675" priority="147" operator="greaterThan">
      <formula>1</formula>
    </cfRule>
    <cfRule type="cellIs" dxfId="674" priority="134" operator="equal">
      <formula>""</formula>
    </cfRule>
    <cfRule type="expression" dxfId="673" priority="155">
      <formula>AND($I$28&gt;0,$E$41&lt;85%)</formula>
    </cfRule>
    <cfRule type="expression" dxfId="672" priority="156">
      <formula>AND($I$28=0,$E$41&lt;40%)</formula>
    </cfRule>
  </conditionalFormatting>
  <conditionalFormatting sqref="F165:F169">
    <cfRule type="expression" dxfId="671" priority="122">
      <formula>OR($D$163="",$D$163="No")</formula>
    </cfRule>
    <cfRule type="expression" dxfId="670" priority="116">
      <formula>OR($I$7="",$I$7="EXPENDITURE REPORT",$I$7="Costed Workplan")</formula>
    </cfRule>
  </conditionalFormatting>
  <conditionalFormatting sqref="F36:H43">
    <cfRule type="expression" dxfId="669" priority="79">
      <formula>OR($I$7="",$I$7="Costed Workplan")</formula>
    </cfRule>
  </conditionalFormatting>
  <conditionalFormatting sqref="F17:I22">
    <cfRule type="expression" dxfId="668" priority="8">
      <formula>OR($D$29="No",$D$29="")</formula>
    </cfRule>
  </conditionalFormatting>
  <conditionalFormatting sqref="F24:I29">
    <cfRule type="expression" dxfId="667" priority="67">
      <formula>OR($D$30="No",$D$30="")</formula>
    </cfRule>
  </conditionalFormatting>
  <conditionalFormatting sqref="H59:H73">
    <cfRule type="expression" dxfId="666" priority="5">
      <formula>OR($I$7="",$I$7="Costed Workplan")</formula>
    </cfRule>
  </conditionalFormatting>
  <conditionalFormatting sqref="H78:H112">
    <cfRule type="expression" dxfId="665" priority="2">
      <formula>OR($I$7="",$I$7="Costed Workplan")</formula>
    </cfRule>
  </conditionalFormatting>
  <conditionalFormatting sqref="H116:H131">
    <cfRule type="expression" dxfId="664" priority="1">
      <formula>OR($I$7="",$I$7="Costed Workplan")</formula>
    </cfRule>
  </conditionalFormatting>
  <conditionalFormatting sqref="H132">
    <cfRule type="expression" dxfId="663" priority="101">
      <formula>OR($I$7="",$I$7="Costed Workplan")</formula>
    </cfRule>
  </conditionalFormatting>
  <conditionalFormatting sqref="I11">
    <cfRule type="expression" dxfId="662" priority="12">
      <formula>OR($D$29="No",$D$29="")</formula>
    </cfRule>
  </conditionalFormatting>
  <conditionalFormatting sqref="I13">
    <cfRule type="expression" dxfId="661" priority="38">
      <formula>OR($D$30="No",$D$30="")</formula>
    </cfRule>
  </conditionalFormatting>
  <conditionalFormatting sqref="I22">
    <cfRule type="cellIs" dxfId="660" priority="72" operator="lessThan">
      <formula>$D$39</formula>
    </cfRule>
  </conditionalFormatting>
  <conditionalFormatting sqref="I29">
    <cfRule type="cellIs" dxfId="659" priority="71" operator="lessThan">
      <formula>$D$41</formula>
    </cfRule>
  </conditionalFormatting>
  <conditionalFormatting sqref="I46:I52">
    <cfRule type="expression" dxfId="658" priority="83">
      <formula>OR(AND($E$54&lt;=2,$G$54&lt;=2),AND($E$54&gt;2,$G$54&lt;=2,$G$54&gt;0))</formula>
    </cfRule>
  </conditionalFormatting>
  <conditionalFormatting sqref="I163:J169">
    <cfRule type="expression" dxfId="657" priority="10">
      <formula>OR($D$30="No",$D$30="")</formula>
    </cfRule>
  </conditionalFormatting>
  <conditionalFormatting sqref="I165:J169">
    <cfRule type="expression" dxfId="656" priority="123">
      <formula>OR($J$163="",$J$163="No")</formula>
    </cfRule>
  </conditionalFormatting>
  <conditionalFormatting sqref="J36">
    <cfRule type="expression" dxfId="655" priority="63">
      <formula>OR($I$7="",$I$7="Costed Workplan")</formula>
    </cfRule>
  </conditionalFormatting>
  <conditionalFormatting sqref="J37">
    <cfRule type="cellIs" dxfId="654" priority="66" operator="greaterThan">
      <formula>1</formula>
    </cfRule>
    <cfRule type="cellIs" dxfId="653" priority="65" operator="lessThan">
      <formula>0.85</formula>
    </cfRule>
    <cfRule type="cellIs" dxfId="652" priority="64" operator="equal">
      <formula>""</formula>
    </cfRule>
  </conditionalFormatting>
  <conditionalFormatting sqref="J39">
    <cfRule type="expression" dxfId="651" priority="62">
      <formula>AND($I$21=0,J39&lt;40%)</formula>
    </cfRule>
    <cfRule type="expression" dxfId="650" priority="61">
      <formula>AND($I$21&gt;0,J39&lt;85%)</formula>
    </cfRule>
    <cfRule type="cellIs" dxfId="649" priority="60" operator="greaterThan">
      <formula>1</formula>
    </cfRule>
    <cfRule type="cellIs" dxfId="648" priority="59" operator="equal">
      <formula>""</formula>
    </cfRule>
  </conditionalFormatting>
  <conditionalFormatting sqref="J41">
    <cfRule type="expression" dxfId="647" priority="57">
      <formula>AND($I$28&gt;0,$J$41&lt;85%)</formula>
    </cfRule>
    <cfRule type="expression" dxfId="646" priority="58">
      <formula>AND($I$28=0,$J$41&lt;40%)</formula>
    </cfRule>
    <cfRule type="cellIs" dxfId="645" priority="56" operator="greaterThan">
      <formula>1</formula>
    </cfRule>
    <cfRule type="cellIs" dxfId="644" priority="55" operator="equal">
      <formula>""</formula>
    </cfRule>
  </conditionalFormatting>
  <conditionalFormatting sqref="J70:J73">
    <cfRule type="expression" dxfId="643" priority="108">
      <formula>OR($I$7="",$I$7="Costed Workplan")</formula>
    </cfRule>
  </conditionalFormatting>
  <conditionalFormatting sqref="J78:J108">
    <cfRule type="expression" dxfId="642" priority="28">
      <formula>OR($I$7="",$I$7="Costed Workplan")</formula>
    </cfRule>
  </conditionalFormatting>
  <conditionalFormatting sqref="J109:J112">
    <cfRule type="expression" dxfId="641" priority="104">
      <formula>OR($I$7="",$I$7="Costed Workplan")</formula>
    </cfRule>
  </conditionalFormatting>
  <conditionalFormatting sqref="J116:J131">
    <cfRule type="expression" dxfId="640" priority="100">
      <formula>OR($I$7="",$I$7="Costed Workplan")</formula>
    </cfRule>
  </conditionalFormatting>
  <conditionalFormatting sqref="J132">
    <cfRule type="expression" dxfId="639" priority="99">
      <formula>OR($I$7="",$I$7="Costed Workplan")</formula>
    </cfRule>
  </conditionalFormatting>
  <conditionalFormatting sqref="J36:K43">
    <cfRule type="expression" dxfId="638" priority="54">
      <formula>OR($I$7="",$I$7="EXPENDITURE REPORT",$I$7="Costed Workplan")</formula>
    </cfRule>
  </conditionalFormatting>
  <conditionalFormatting sqref="J39:K39">
    <cfRule type="expression" dxfId="637" priority="53">
      <formula>OR($D$29="",$D$29="No")</formula>
    </cfRule>
  </conditionalFormatting>
  <conditionalFormatting sqref="J41:K41">
    <cfRule type="expression" dxfId="636" priority="52">
      <formula>OR($D$30="No",$D$30="")</formula>
    </cfRule>
  </conditionalFormatting>
  <conditionalFormatting sqref="J43:K43">
    <cfRule type="expression" dxfId="635" priority="51">
      <formula>AND(OR($D$29="No",$D$29=""),OR($D$30="No",$D$30=""))</formula>
    </cfRule>
  </conditionalFormatting>
  <conditionalFormatting sqref="J59:L69">
    <cfRule type="expression" dxfId="634" priority="33">
      <formula>OR($I$7="",$I$7="Costed Workplan")</formula>
    </cfRule>
  </conditionalFormatting>
  <conditionalFormatting sqref="K116:K131">
    <cfRule type="expression" dxfId="633" priority="23">
      <formula>OR($I$7="",$I$7="Costed Workplan")</formula>
    </cfRule>
  </conditionalFormatting>
  <conditionalFormatting sqref="K78:L108">
    <cfRule type="expression" dxfId="632" priority="20">
      <formula>OR($I$7="",$I$7="Costed Workplan")</formula>
    </cfRule>
  </conditionalFormatting>
  <conditionalFormatting sqref="K46:N48">
    <cfRule type="expression" dxfId="631" priority="160">
      <formula>COUNTIF($D$47:$D$52, "*Evolution")=0</formula>
    </cfRule>
  </conditionalFormatting>
  <conditionalFormatting sqref="K50:N52">
    <cfRule type="expression" dxfId="630" priority="159">
      <formula>COUNTIF($D$47:$D$52, "*C19RM")=0</formula>
    </cfRule>
  </conditionalFormatting>
  <conditionalFormatting sqref="L59:L69">
    <cfRule type="expression" dxfId="629" priority="32">
      <formula>$I$7="Expenditure Report"</formula>
    </cfRule>
  </conditionalFormatting>
  <conditionalFormatting sqref="L70:L73">
    <cfRule type="expression" dxfId="628" priority="35">
      <formula>OR($I$7="",$I$7="EXPENDITURE REPORT",$I$7="Costed Workplan")</formula>
    </cfRule>
  </conditionalFormatting>
  <conditionalFormatting sqref="L78:L108">
    <cfRule type="expression" dxfId="627" priority="19">
      <formula>$I$7="Expenditure Report"</formula>
    </cfRule>
  </conditionalFormatting>
  <conditionalFormatting sqref="L109:L112">
    <cfRule type="expression" dxfId="626" priority="30">
      <formula>OR($I$7="",$I$7="EXPENDITURE REPORT",$I$7="Costed Workplan")</formula>
    </cfRule>
  </conditionalFormatting>
  <conditionalFormatting sqref="L116">
    <cfRule type="expression" dxfId="625" priority="17">
      <formula>OR($I$7="",$I$7="Costed Workplan")</formula>
    </cfRule>
    <cfRule type="expression" dxfId="624" priority="16">
      <formula>$I$7="Expenditure Report"</formula>
    </cfRule>
  </conditionalFormatting>
  <conditionalFormatting sqref="L117:L131">
    <cfRule type="expression" dxfId="623" priority="22">
      <formula>$I$7="Expenditure Report"</formula>
    </cfRule>
  </conditionalFormatting>
  <conditionalFormatting sqref="L165:L169">
    <cfRule type="expression" dxfId="622" priority="115">
      <formula>OR($I$7="",$I$7="EXPENDITURE REPORT",$I$7="Costed Workplan")</formula>
    </cfRule>
    <cfRule type="expression" dxfId="621" priority="117">
      <formula>OR($J$163="",$J$163="No")</formula>
    </cfRule>
  </conditionalFormatting>
  <conditionalFormatting sqref="L117:N132">
    <cfRule type="expression" dxfId="620" priority="98">
      <formula>OR($I$7="",$I$7="EXPENDITURE REPORT",$I$7="Costed Workplan")</formula>
    </cfRule>
  </conditionalFormatting>
  <conditionalFormatting sqref="M59:N73">
    <cfRule type="expression" dxfId="619" priority="37">
      <formula>OR($I$7="",$I$7="EXPENDITURE REPORT",$I$7="Costed Workplan")</formula>
    </cfRule>
  </conditionalFormatting>
  <conditionalFormatting sqref="M78:N112">
    <cfRule type="expression" dxfId="618" priority="21">
      <formula>OR($I$7="",$I$7="EXPENDITURE REPORT",$I$7="Costed Workplan")</formula>
    </cfRule>
  </conditionalFormatting>
  <conditionalFormatting sqref="M116:N116">
    <cfRule type="expression" dxfId="617" priority="18">
      <formula>OR($I$7="",$I$7="EXPENDITURE REPORT",$I$7="Costed Workplan")</formula>
    </cfRule>
  </conditionalFormatting>
  <conditionalFormatting sqref="M140:N159">
    <cfRule type="expression" dxfId="616" priority="97">
      <formula>OR($I$7="",$I$7="EXPENDITURE REPORT",$I$7="Costed Workplan")</formula>
    </cfRule>
  </conditionalFormatting>
  <dataValidations count="8">
    <dataValidation type="list" allowBlank="1" showInputMessage="1" showErrorMessage="1" sqref="E60:E69 E79:E108" xr:uid="{238DCC5E-E8F7-4B46-A219-D2F102DAC777}">
      <formula1>INDIRECT(SUBSTITUTE(C60&amp;D60," ",""))</formula1>
    </dataValidation>
    <dataValidation type="list" allowBlank="1" showInputMessage="1" showErrorMessage="1" sqref="D60:D69 D79:D108" xr:uid="{C28741F7-DD49-4EEF-ADFE-7064AE7E5484}">
      <formula1>INDIRECT(SUBSTITUTE(C60," ",""))</formula1>
    </dataValidation>
    <dataValidation type="list" allowBlank="1" showInputMessage="1" showErrorMessage="1" sqref="F60:F69 F79:F108" xr:uid="{A78B6CB8-60A5-4F70-9279-5C2B6BA169B8}">
      <formula1>INDIRECT(SUBSTITUTE(C60&amp;D60&amp;E60," ",""))</formula1>
    </dataValidation>
    <dataValidation type="decimal" allowBlank="1" showInputMessage="1" showErrorMessage="1" sqref="G60:G69 H60:H68 L60:L68" xr:uid="{B081C3A4-1657-4C92-BA47-816F8E644A4B}">
      <formula1>0</formula1>
      <formula2>500000</formula2>
    </dataValidation>
    <dataValidation type="whole" allowBlank="1" showInputMessage="1" showErrorMessage="1" sqref="D23" xr:uid="{22FE2212-0A45-4D63-A172-F938AF49280D}">
      <formula1>0</formula1>
      <formula2>1000000</formula2>
    </dataValidation>
    <dataValidation type="decimal" allowBlank="1" showInputMessage="1" showErrorMessage="1" sqref="D141 L166:L168 D146:D147 D149:D152 D158:D159 J166:J168 D166:D168 M141 M143:M144 M146:M147 M149:M152 M158:M159 F166:F168 D143" xr:uid="{A23706BD-0FA3-4976-B00C-F6FCD5561887}">
      <formula1>0</formula1>
      <formula2>9999999</formula2>
    </dataValidation>
    <dataValidation type="decimal" allowBlank="1" showInputMessage="1" showErrorMessage="1" sqref="D154:D156 D169 J169 D161 M154:M156 F169 L169" xr:uid="{DC9B2241-1442-4E72-BE15-DA177681D787}">
      <formula1>-9999999</formula1>
      <formula2>9999999</formula2>
    </dataValidation>
    <dataValidation type="decimal" allowBlank="1" showInputMessage="1" showErrorMessage="1" sqref="D144" xr:uid="{4182B6EE-BD54-4D02-828C-754AB3E5AC94}">
      <formula1>-999999</formula1>
      <formula2>9999999</formula2>
    </dataValidation>
  </dataValidations>
  <hyperlinks>
    <hyperlink ref="I9" location="SUMMARY!A5" display="Summary graphs, CCM Funding Envelope" xr:uid="{8647CE11-BB39-4220-9B3A-573E26A0B271}"/>
    <hyperlink ref="I11" location="SUMMARY!A94" display="Summary graphs, CCM Evolution" xr:uid="{263CC12F-94D2-4E6A-A451-0D49AFC73146}"/>
    <hyperlink ref="I13" location="SUMMARY!A136" display="Summary graphs, C19RM Engagement support" xr:uid="{C7AB50BF-9F5F-4915-A58C-1FFBD5467648}"/>
  </hyperlinks>
  <pageMargins left="0.7" right="0.7" top="0.75" bottom="0.75" header="0.3" footer="0.3"/>
  <pageSetup paperSize="8" scale="44" fitToHeight="0" orientation="landscape" r:id="rId1"/>
  <rowBreaks count="1" manualBreakCount="1">
    <brk id="56" max="13" man="1"/>
  </rowBreaks>
  <drawing r:id="rId2"/>
  <legacyDrawing r:id="rId3"/>
  <tableParts count="6">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2">
        <x14:dataValidation type="list" allowBlank="1" showInputMessage="1" showErrorMessage="1" xr:uid="{F4C10D99-3986-455A-9EEE-B496304E4643}">
          <x14:formula1>
            <xm:f>List_DropDown_Cells!$K$2:$K$20</xm:f>
          </x14:formula1>
          <xm:sqref>F117:F131</xm:sqref>
        </x14:dataValidation>
        <x14:dataValidation type="list" allowBlank="1" showInputMessage="1" showErrorMessage="1" xr:uid="{2E111363-C6F2-4C28-9837-E9260A0A347E}">
          <x14:formula1>
            <xm:f>List_CCM_Names!$A$1:$A$124</xm:f>
          </x14:formula1>
          <xm:sqref>D18</xm:sqref>
        </x14:dataValidation>
        <x14:dataValidation type="list" allowBlank="1" showInputMessage="1" showErrorMessage="1" xr:uid="{EAE636D7-8E3D-411C-9C4A-8BD2B21D7AF9}">
          <x14:formula1>
            <xm:f>List_DropDown_Cells!$C$19:$C$22</xm:f>
          </x14:formula1>
          <xm:sqref>D117:D131</xm:sqref>
        </x14:dataValidation>
        <x14:dataValidation type="list" allowBlank="1" showInputMessage="1" showErrorMessage="1" xr:uid="{55948EB5-3E02-4EAB-B0C4-E219AF34D1A0}">
          <x14:formula1>
            <xm:f>List_DropDown_Cells!$G$27:$G$32</xm:f>
          </x14:formula1>
          <xm:sqref>E117:E131</xm:sqref>
        </x14:dataValidation>
        <x14:dataValidation type="list" allowBlank="1" showInputMessage="1" showErrorMessage="1" xr:uid="{F2623861-F3E6-44F8-8702-15F1B6D5AA85}">
          <x14:formula1>
            <xm:f>List_DropDown_Cells!$A$19:$A$21</xm:f>
          </x14:formula1>
          <xm:sqref>C60:C69 C79:C108</xm:sqref>
        </x14:dataValidation>
        <x14:dataValidation type="list" allowBlank="1" showInputMessage="1" showErrorMessage="1" xr:uid="{E8EC3AEC-6775-460B-89ED-18A54DBBAE3C}">
          <x14:formula1>
            <xm:f>List_DropDown_Cells!$A$8:$A$9</xm:f>
          </x14:formula1>
          <xm:sqref>J163 D163 D29:D30</xm:sqref>
        </x14:dataValidation>
        <x14:dataValidation type="list" allowBlank="1" showInputMessage="1" showErrorMessage="1" xr:uid="{F83D56C3-D25C-4D17-BA55-DB9A3E634D8F}">
          <x14:formula1>
            <xm:f>List_DropDown_Cells!$E$2:$E$6</xm:f>
          </x14:formula1>
          <xm:sqref>C47:C52</xm:sqref>
        </x14:dataValidation>
        <x14:dataValidation type="list" allowBlank="1" showInputMessage="1" showErrorMessage="1" xr:uid="{556E3A30-969E-4C67-93B9-1A2ACD680779}">
          <x14:formula1>
            <xm:f>List_DropDown_Cells!$A$2:$A$3</xm:f>
          </x14:formula1>
          <xm:sqref>D22</xm:sqref>
        </x14:dataValidation>
        <x14:dataValidation type="list" allowBlank="1" showInputMessage="1" showErrorMessage="1" xr:uid="{DD3145B1-14CC-4025-B3F1-FE1168589336}">
          <x14:formula1>
            <xm:f>List_DropDown_Cells!$C$8:$C$12</xm:f>
          </x14:formula1>
          <xm:sqref>D47:D52</xm:sqref>
        </x14:dataValidation>
        <x14:dataValidation type="list" allowBlank="1" showInputMessage="1" showErrorMessage="1" xr:uid="{0E5549D8-EE44-4E07-BE33-0654F4303B0C}">
          <x14:formula1>
            <xm:f>List_DropDown_Cells!$G$2:$G$4</xm:f>
          </x14:formula1>
          <xm:sqref>I7</xm:sqref>
        </x14:dataValidation>
        <x14:dataValidation type="list" allowBlank="1" showInputMessage="1" showErrorMessage="1" xr:uid="{11C24ECD-E487-43C2-8286-126CC83F6C53}">
          <x14:formula1>
            <xm:f>List_DropDown_Cells!$C$2:$C$5</xm:f>
          </x14:formula1>
          <xm:sqref>D25</xm:sqref>
        </x14:dataValidation>
        <x14:dataValidation type="list" allowBlank="1" showInputMessage="1" showErrorMessage="1" xr:uid="{E8F0C6D2-8321-4104-A2BF-222C6491774F}">
          <x14:formula1>
            <xm:f>List_DropDown_Cells!$G$7:$G$9</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5FF6-9A95-4223-B5CE-C46BC80ECF8F}">
  <sheetPr>
    <tabColor rgb="FFFFFF00"/>
  </sheetPr>
  <dimension ref="A1:AD260"/>
  <sheetViews>
    <sheetView topLeftCell="A43" zoomScale="40" zoomScaleNormal="40" workbookViewId="0">
      <selection activeCell="A94" sqref="A94:V94"/>
    </sheetView>
  </sheetViews>
  <sheetFormatPr baseColWidth="10" defaultColWidth="20.58203125" defaultRowHeight="35.15" customHeight="1" x14ac:dyDescent="0.3"/>
  <cols>
    <col min="1" max="14" width="20.58203125" style="240"/>
    <col min="15" max="15" width="20.58203125" style="240" customWidth="1"/>
    <col min="16" max="16384" width="20.58203125" style="240"/>
  </cols>
  <sheetData>
    <row r="1" spans="1:30" ht="35.15" customHeight="1" x14ac:dyDescent="0.3">
      <c r="A1" s="229"/>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row>
    <row r="2" spans="1:30" ht="35.15" customHeight="1" x14ac:dyDescent="0.3">
      <c r="A2" s="229"/>
      <c r="B2" s="229"/>
      <c r="C2" s="524" t="s">
        <v>356</v>
      </c>
      <c r="D2" s="524"/>
      <c r="E2" s="524"/>
      <c r="F2" s="524"/>
      <c r="G2" s="524"/>
      <c r="H2" s="524"/>
      <c r="I2" s="524"/>
      <c r="J2" s="524"/>
      <c r="K2" s="524"/>
      <c r="L2" s="524"/>
      <c r="M2" s="524"/>
      <c r="N2" s="524"/>
      <c r="O2" s="524"/>
      <c r="P2" s="524"/>
      <c r="Q2" s="524"/>
      <c r="R2" s="524"/>
      <c r="S2" s="524"/>
      <c r="T2" s="524"/>
      <c r="U2" s="229"/>
      <c r="V2" s="229"/>
      <c r="W2" s="229"/>
      <c r="X2" s="229"/>
      <c r="Y2" s="229"/>
      <c r="Z2" s="229"/>
      <c r="AA2" s="229"/>
      <c r="AB2" s="229"/>
      <c r="AC2" s="229"/>
      <c r="AD2" s="229"/>
    </row>
    <row r="3" spans="1:30" ht="35.15" customHeight="1" x14ac:dyDescent="0.7">
      <c r="A3" s="525"/>
      <c r="B3" s="525"/>
      <c r="C3" s="525"/>
      <c r="D3" s="230"/>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row>
    <row r="4" spans="1:30" ht="35.15" customHeight="1" thickBot="1" x14ac:dyDescent="0.75">
      <c r="A4" s="229"/>
      <c r="B4" s="229"/>
      <c r="C4" s="230"/>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row>
    <row r="5" spans="1:30" ht="35.15" customHeight="1" thickBot="1" x14ac:dyDescent="0.35">
      <c r="A5" s="514" t="s">
        <v>369</v>
      </c>
      <c r="B5" s="515"/>
      <c r="C5" s="515"/>
      <c r="D5" s="515"/>
      <c r="E5" s="515"/>
      <c r="F5" s="515"/>
      <c r="G5" s="515"/>
      <c r="H5" s="515"/>
      <c r="I5" s="515"/>
      <c r="J5" s="515"/>
      <c r="K5" s="515"/>
      <c r="L5" s="515"/>
      <c r="M5" s="515"/>
      <c r="N5" s="515"/>
      <c r="O5" s="515"/>
      <c r="P5" s="515"/>
      <c r="Q5" s="515"/>
      <c r="R5" s="515"/>
      <c r="S5" s="515"/>
      <c r="T5" s="515"/>
      <c r="U5" s="515"/>
      <c r="V5" s="516"/>
      <c r="W5" s="229"/>
      <c r="X5" s="229"/>
      <c r="Y5" s="229"/>
      <c r="Z5" s="229"/>
      <c r="AA5" s="229"/>
    </row>
    <row r="6" spans="1:30" ht="35.15" customHeight="1" x14ac:dyDescent="0.3">
      <c r="A6" s="248"/>
      <c r="B6" s="248"/>
      <c r="C6" s="248"/>
      <c r="D6" s="248"/>
      <c r="E6" s="248"/>
      <c r="F6" s="248"/>
      <c r="G6" s="248"/>
      <c r="H6" s="248"/>
      <c r="I6" s="248"/>
      <c r="J6" s="248"/>
      <c r="K6" s="248"/>
      <c r="L6" s="248"/>
      <c r="M6" s="248"/>
      <c r="N6" s="248"/>
      <c r="O6" s="248"/>
      <c r="P6" s="248"/>
      <c r="Q6" s="248"/>
      <c r="R6" s="248"/>
      <c r="S6" s="248"/>
      <c r="T6" s="248"/>
      <c r="U6" s="248"/>
      <c r="V6" s="248"/>
      <c r="W6" s="229"/>
      <c r="X6" s="229"/>
      <c r="Y6" s="229"/>
      <c r="Z6" s="229"/>
      <c r="AA6" s="229"/>
    </row>
    <row r="7" spans="1:30" ht="35.15" customHeight="1" x14ac:dyDescent="0.3">
      <c r="A7" s="520" t="str">
        <f>CCM_Budget_Year1!D25</f>
        <v>Year 1</v>
      </c>
      <c r="B7" s="520"/>
      <c r="C7" s="520"/>
      <c r="D7" s="520"/>
      <c r="E7" s="520"/>
      <c r="F7" s="520"/>
      <c r="G7" s="520"/>
      <c r="H7" s="520" t="str">
        <f>CCM_Budget_Year2!D25</f>
        <v>Year 2</v>
      </c>
      <c r="I7" s="520"/>
      <c r="J7" s="520"/>
      <c r="K7" s="520"/>
      <c r="L7" s="520"/>
      <c r="M7" s="520"/>
      <c r="N7" s="520"/>
      <c r="O7" s="229"/>
      <c r="P7" s="521">
        <f>CCM_Budget_Year3!D25</f>
        <v>0</v>
      </c>
      <c r="Q7" s="521"/>
      <c r="R7" s="521"/>
      <c r="S7" s="521"/>
      <c r="T7" s="521"/>
      <c r="U7" s="521"/>
      <c r="V7" s="521"/>
      <c r="W7" s="229"/>
      <c r="X7" s="229"/>
      <c r="Y7" s="229"/>
      <c r="Z7" s="229"/>
      <c r="AA7" s="229"/>
    </row>
    <row r="8" spans="1:30" ht="35.15" customHeight="1" x14ac:dyDescent="0.3">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row>
    <row r="9" spans="1:30" ht="35.15" customHeight="1" x14ac:dyDescent="0.3">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row>
    <row r="10" spans="1:30" ht="35.15" customHeight="1" x14ac:dyDescent="0.3">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row>
    <row r="11" spans="1:30" ht="35.15" customHeight="1" x14ac:dyDescent="0.3">
      <c r="A11" s="22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row>
    <row r="12" spans="1:30" ht="35.15" customHeight="1" x14ac:dyDescent="0.3">
      <c r="A12" s="229"/>
      <c r="B12" s="229"/>
      <c r="C12" s="229"/>
      <c r="D12" s="229"/>
      <c r="E12" s="229"/>
      <c r="F12" s="229"/>
      <c r="G12" s="229"/>
      <c r="H12" s="229"/>
      <c r="I12" s="229"/>
      <c r="J12" s="229"/>
      <c r="K12" s="229"/>
      <c r="L12" s="229"/>
      <c r="M12" s="229"/>
      <c r="N12" s="229"/>
      <c r="O12" s="81"/>
      <c r="P12" s="229"/>
      <c r="Q12" s="229"/>
      <c r="R12" s="229"/>
      <c r="S12" s="229"/>
      <c r="T12" s="229"/>
      <c r="U12" s="229"/>
      <c r="V12" s="229"/>
      <c r="W12" s="229"/>
      <c r="X12" s="229"/>
      <c r="Y12" s="229"/>
      <c r="Z12" s="229"/>
      <c r="AA12" s="229"/>
    </row>
    <row r="13" spans="1:30" ht="35.15" customHeight="1" x14ac:dyDescent="0.3">
      <c r="A13" s="229"/>
      <c r="B13" s="229"/>
      <c r="C13" s="229"/>
      <c r="D13" s="229"/>
      <c r="E13" s="229"/>
      <c r="F13" s="229"/>
      <c r="G13" s="229"/>
      <c r="H13" s="229"/>
      <c r="I13" s="229"/>
      <c r="J13" s="229"/>
      <c r="K13" s="229"/>
      <c r="L13" s="229"/>
      <c r="M13" s="229"/>
      <c r="N13" s="229"/>
      <c r="O13" s="231"/>
      <c r="P13" s="229"/>
      <c r="Q13" s="229"/>
      <c r="R13" s="229"/>
      <c r="S13" s="229"/>
      <c r="T13" s="229"/>
      <c r="U13" s="229"/>
      <c r="V13" s="229"/>
      <c r="W13" s="229"/>
      <c r="X13" s="229"/>
      <c r="Y13" s="229"/>
      <c r="Z13" s="229"/>
      <c r="AA13" s="229"/>
    </row>
    <row r="14" spans="1:30" ht="35.15" customHeight="1" x14ac:dyDescent="0.3">
      <c r="A14" s="229"/>
      <c r="B14" s="229"/>
      <c r="C14" s="229"/>
      <c r="D14" s="229"/>
      <c r="E14" s="229"/>
      <c r="F14" s="229"/>
      <c r="G14" s="229"/>
      <c r="H14" s="229"/>
      <c r="I14" s="229"/>
      <c r="J14" s="229"/>
      <c r="K14" s="229"/>
      <c r="L14" s="229"/>
      <c r="M14" s="229"/>
      <c r="N14" s="229"/>
      <c r="O14" s="231"/>
      <c r="P14" s="229"/>
      <c r="Q14" s="229"/>
      <c r="R14" s="229"/>
      <c r="S14" s="229"/>
      <c r="T14" s="229"/>
      <c r="U14" s="229"/>
      <c r="V14" s="229"/>
      <c r="W14" s="229"/>
      <c r="X14" s="229"/>
      <c r="Y14" s="229"/>
      <c r="Z14" s="229"/>
      <c r="AA14" s="229"/>
    </row>
    <row r="15" spans="1:30" ht="35.15" customHeight="1" x14ac:dyDescent="0.3">
      <c r="A15" s="229"/>
      <c r="B15" s="229"/>
      <c r="C15" s="229"/>
      <c r="D15" s="229"/>
      <c r="E15" s="229"/>
      <c r="F15" s="229"/>
      <c r="G15" s="229"/>
      <c r="H15" s="229"/>
      <c r="I15" s="229"/>
      <c r="J15" s="229"/>
      <c r="K15" s="229"/>
      <c r="L15" s="229"/>
      <c r="M15" s="229"/>
      <c r="N15" s="229"/>
      <c r="O15" s="231"/>
      <c r="P15" s="229"/>
      <c r="Q15" s="229"/>
      <c r="R15" s="229"/>
      <c r="S15" s="229"/>
      <c r="T15" s="229"/>
      <c r="U15" s="229"/>
      <c r="V15" s="229"/>
      <c r="W15" s="229"/>
      <c r="X15" s="229"/>
      <c r="Y15" s="229"/>
      <c r="Z15" s="229"/>
      <c r="AA15" s="229"/>
    </row>
    <row r="16" spans="1:30" ht="35.15" customHeight="1" x14ac:dyDescent="0.3">
      <c r="A16" s="229"/>
      <c r="B16" s="229"/>
      <c r="C16" s="229"/>
      <c r="D16" s="229"/>
      <c r="E16" s="229"/>
      <c r="F16" s="229"/>
      <c r="G16" s="229"/>
      <c r="H16" s="229"/>
      <c r="I16" s="229"/>
      <c r="J16" s="229"/>
      <c r="K16" s="229"/>
      <c r="L16" s="229"/>
      <c r="M16" s="229"/>
      <c r="N16" s="229"/>
      <c r="O16" s="231"/>
      <c r="P16" s="229"/>
      <c r="Q16" s="229"/>
      <c r="R16" s="229"/>
      <c r="S16" s="229"/>
      <c r="T16" s="229"/>
      <c r="U16" s="229"/>
      <c r="V16" s="229"/>
      <c r="W16" s="229"/>
      <c r="X16" s="229"/>
      <c r="Y16" s="229"/>
      <c r="Z16" s="229"/>
      <c r="AA16" s="229"/>
    </row>
    <row r="17" spans="1:27" ht="35.15" customHeight="1" x14ac:dyDescent="0.3">
      <c r="A17" s="229"/>
      <c r="B17" s="229"/>
      <c r="C17" s="229"/>
      <c r="D17" s="229"/>
      <c r="E17" s="229"/>
      <c r="F17" s="229"/>
      <c r="G17" s="229"/>
      <c r="H17" s="229"/>
      <c r="I17" s="229"/>
      <c r="J17" s="229"/>
      <c r="K17" s="229"/>
      <c r="L17" s="229"/>
      <c r="M17" s="229"/>
      <c r="N17" s="229"/>
      <c r="O17" s="231"/>
      <c r="P17" s="229"/>
      <c r="Q17" s="229"/>
      <c r="R17" s="229"/>
      <c r="S17" s="229"/>
      <c r="T17" s="229"/>
      <c r="U17" s="229"/>
      <c r="V17" s="229"/>
      <c r="W17" s="229"/>
      <c r="X17" s="229"/>
      <c r="Y17" s="229"/>
      <c r="Z17" s="229"/>
      <c r="AA17" s="229"/>
    </row>
    <row r="18" spans="1:27" ht="35.15" customHeight="1" x14ac:dyDescent="0.3">
      <c r="A18" s="229"/>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row>
    <row r="19" spans="1:27" ht="35.15" customHeight="1" x14ac:dyDescent="0.3">
      <c r="A19" s="229"/>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row>
    <row r="20" spans="1:27" ht="35.15" customHeight="1" x14ac:dyDescent="0.3">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row>
    <row r="21" spans="1:27" ht="35.15" customHeight="1" x14ac:dyDescent="0.3">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row>
    <row r="22" spans="1:27" ht="35.15" customHeight="1" x14ac:dyDescent="0.3">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row>
    <row r="23" spans="1:27" ht="35.15" customHeight="1" x14ac:dyDescent="0.3">
      <c r="A23" s="229"/>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row>
    <row r="24" spans="1:27" ht="35.15" customHeight="1" x14ac:dyDescent="0.3">
      <c r="A24" s="520" t="str">
        <f>CCM_Budget_Year1!D25</f>
        <v>Year 1</v>
      </c>
      <c r="B24" s="520"/>
      <c r="C24" s="520"/>
      <c r="D24" s="520"/>
      <c r="E24" s="520"/>
      <c r="F24" s="520"/>
      <c r="G24" s="520"/>
      <c r="H24" s="520" t="str">
        <f>CCM_Budget_Year2!D25</f>
        <v>Year 2</v>
      </c>
      <c r="I24" s="520"/>
      <c r="J24" s="520"/>
      <c r="K24" s="520"/>
      <c r="L24" s="520"/>
      <c r="M24" s="520"/>
      <c r="N24" s="520"/>
      <c r="O24" s="229"/>
      <c r="P24" s="521">
        <f>CCM_Budget_Year3!D25</f>
        <v>0</v>
      </c>
      <c r="Q24" s="521"/>
      <c r="R24" s="521"/>
      <c r="S24" s="521"/>
      <c r="T24" s="521"/>
      <c r="U24" s="521"/>
      <c r="V24" s="521"/>
      <c r="W24" s="229"/>
      <c r="X24" s="229"/>
      <c r="Y24" s="229"/>
      <c r="Z24" s="229"/>
      <c r="AA24" s="229"/>
    </row>
    <row r="25" spans="1:27" ht="35.15" customHeight="1" x14ac:dyDescent="0.3">
      <c r="A25" s="229"/>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row>
    <row r="26" spans="1:27" ht="35.15" customHeight="1" x14ac:dyDescent="0.3">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row>
    <row r="27" spans="1:27" ht="35.15" customHeight="1" x14ac:dyDescent="0.3">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row>
    <row r="28" spans="1:27" ht="35.15" customHeight="1" x14ac:dyDescent="0.3">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row>
    <row r="29" spans="1:27" ht="35.15" customHeight="1" x14ac:dyDescent="0.3">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row>
    <row r="30" spans="1:27" ht="35.15" customHeight="1" x14ac:dyDescent="0.3">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row>
    <row r="31" spans="1:27" ht="35.15" customHeight="1" x14ac:dyDescent="0.3">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row>
    <row r="32" spans="1:27" ht="35.15" customHeight="1" x14ac:dyDescent="0.3">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row>
    <row r="33" spans="1:27" ht="35.15" customHeight="1" x14ac:dyDescent="0.3">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row>
    <row r="34" spans="1:27" ht="35.15" customHeight="1" x14ac:dyDescent="0.3">
      <c r="A34" s="229"/>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row>
    <row r="35" spans="1:27" ht="35.15" customHeight="1" x14ac:dyDescent="0.3">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row>
    <row r="36" spans="1:27" ht="35.15" customHeight="1" x14ac:dyDescent="0.3">
      <c r="A36" s="229"/>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row>
    <row r="37" spans="1:27" ht="35.15" customHeight="1" x14ac:dyDescent="0.3">
      <c r="A37" s="229"/>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row>
    <row r="38" spans="1:27" ht="35.15" customHeight="1" x14ac:dyDescent="0.3">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row>
    <row r="39" spans="1:27" ht="35.15" customHeight="1" x14ac:dyDescent="0.3">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row>
    <row r="40" spans="1:27" ht="35.15" customHeight="1" x14ac:dyDescent="0.3">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row>
    <row r="41" spans="1:27" ht="35.15" customHeight="1" x14ac:dyDescent="0.3">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row>
    <row r="42" spans="1:27" ht="35.15" customHeight="1" x14ac:dyDescent="0.3">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row>
    <row r="43" spans="1:27" ht="35.15" customHeight="1" x14ac:dyDescent="0.3">
      <c r="A43" s="229"/>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row>
    <row r="44" spans="1:27" ht="35.15" customHeight="1" x14ac:dyDescent="0.3">
      <c r="A44" s="229"/>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row>
    <row r="45" spans="1:27" ht="35.15" customHeight="1" x14ac:dyDescent="0.3">
      <c r="A45" s="22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row>
    <row r="46" spans="1:27" ht="35.15" customHeight="1" x14ac:dyDescent="0.3">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row>
    <row r="47" spans="1:27" ht="35.15" customHeight="1" x14ac:dyDescent="0.3">
      <c r="A47" s="229"/>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row>
    <row r="48" spans="1:27" ht="35.15" customHeight="1" x14ac:dyDescent="0.3">
      <c r="A48" s="229"/>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row>
    <row r="49" spans="1:27" ht="35.15" customHeight="1" x14ac:dyDescent="0.3">
      <c r="A49" s="229"/>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row>
    <row r="50" spans="1:27" ht="35.15" customHeight="1" x14ac:dyDescent="0.3">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row>
    <row r="51" spans="1:27" ht="35.15" customHeight="1" x14ac:dyDescent="0.3">
      <c r="A51" s="229"/>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row>
    <row r="52" spans="1:27" ht="35.15" customHeight="1" x14ac:dyDescent="0.3">
      <c r="A52" s="229"/>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row>
    <row r="53" spans="1:27" ht="35.15" customHeight="1" x14ac:dyDescent="0.3">
      <c r="A53" s="229"/>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row>
    <row r="54" spans="1:27" ht="35.15" customHeight="1" x14ac:dyDescent="0.3">
      <c r="A54" s="229"/>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row>
    <row r="55" spans="1:27" ht="35.15" customHeight="1" x14ac:dyDescent="0.3">
      <c r="A55" s="229"/>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row>
    <row r="56" spans="1:27" ht="35.15" customHeight="1" x14ac:dyDescent="0.3">
      <c r="A56" s="229"/>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row>
    <row r="57" spans="1:27" ht="35.15" customHeight="1" x14ac:dyDescent="0.3">
      <c r="A57" s="229"/>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row>
    <row r="58" spans="1:27" ht="35.15" customHeight="1" x14ac:dyDescent="0.3">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row>
    <row r="59" spans="1:27" ht="35.15" customHeight="1" x14ac:dyDescent="0.3">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row>
    <row r="60" spans="1:27" ht="35.15" customHeight="1" x14ac:dyDescent="0.3">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row>
    <row r="61" spans="1:27" ht="35.15" customHeight="1" thickBot="1" x14ac:dyDescent="0.35">
      <c r="A61" s="229"/>
      <c r="B61" s="526" t="str">
        <f>CCM_Budget_Year1!D25</f>
        <v>Year 1</v>
      </c>
      <c r="C61" s="526"/>
      <c r="D61" s="526"/>
      <c r="E61" s="526"/>
      <c r="F61" s="229"/>
      <c r="G61" s="229"/>
      <c r="H61" s="523" t="str">
        <f>CCM_Budget_Year2!D25</f>
        <v>Year 2</v>
      </c>
      <c r="I61" s="523"/>
      <c r="J61" s="523"/>
      <c r="K61" s="523"/>
      <c r="L61" s="229"/>
      <c r="M61" s="229"/>
      <c r="N61" s="523">
        <f>CCM_Budget_Year3!D25</f>
        <v>0</v>
      </c>
      <c r="O61" s="523"/>
      <c r="P61" s="523"/>
      <c r="Q61" s="523"/>
      <c r="R61" s="229"/>
      <c r="S61" s="229"/>
      <c r="T61" s="229"/>
      <c r="U61" s="229"/>
      <c r="V61" s="229"/>
      <c r="W61" s="229"/>
      <c r="X61" s="229"/>
      <c r="Y61" s="229"/>
      <c r="Z61" s="229"/>
      <c r="AA61" s="229"/>
    </row>
    <row r="62" spans="1:27" ht="35.15" customHeight="1" thickBot="1" x14ac:dyDescent="0.35">
      <c r="A62" s="229"/>
      <c r="B62" s="517" t="s">
        <v>213</v>
      </c>
      <c r="C62" s="517"/>
      <c r="D62" s="232" t="s">
        <v>161</v>
      </c>
      <c r="E62" s="233" t="s">
        <v>166</v>
      </c>
      <c r="F62" s="229"/>
      <c r="G62" s="229"/>
      <c r="H62" s="517" t="s">
        <v>213</v>
      </c>
      <c r="I62" s="517"/>
      <c r="J62" s="232" t="s">
        <v>161</v>
      </c>
      <c r="K62" s="233" t="s">
        <v>166</v>
      </c>
      <c r="L62" s="229"/>
      <c r="M62" s="229"/>
      <c r="N62" s="517" t="s">
        <v>213</v>
      </c>
      <c r="O62" s="517"/>
      <c r="P62" s="232" t="s">
        <v>161</v>
      </c>
      <c r="Q62" s="233" t="s">
        <v>166</v>
      </c>
      <c r="R62" s="229"/>
      <c r="S62" s="229"/>
      <c r="T62" s="229"/>
      <c r="U62" s="229"/>
      <c r="V62" s="229"/>
      <c r="W62" s="229"/>
      <c r="X62" s="229"/>
      <c r="Y62" s="229"/>
      <c r="Z62" s="229"/>
      <c r="AA62" s="229"/>
    </row>
    <row r="63" spans="1:27" ht="35.15" customHeight="1" thickBot="1" x14ac:dyDescent="0.35">
      <c r="A63" s="229"/>
      <c r="B63" s="460" t="s">
        <v>129</v>
      </c>
      <c r="C63" s="460"/>
      <c r="D63" s="241">
        <f>SUMIFS(Table443541[Budget],Table443541[Area of Responsibility],"Engagement",Table443541[Source of funds],"CCM Funding Agreement")+SUMIFS(Table1[[Budget ]],Table1[Area of responsibility],"Engagement",Table1[Source of funds],"CCM Funding Agreement")+((SUMIF(Table1[Source of funds],"CCM Funding Agreement",Table1[[Budget ]])-SUMIFS(Table1[[Budget ]],Table1[Area of responsibility],"Engagement",Table1[Source of funds],"CCM Funding Agreement"))/3)</f>
        <v>18416.666666666664</v>
      </c>
      <c r="E63" s="234">
        <f ca="1">IF(CCM_Budget_Year1!$D$37=0,"",D63/CCM_Budget_Year1!$D$37)</f>
        <v>0.14711912788313547</v>
      </c>
      <c r="F63" s="229"/>
      <c r="G63" s="229"/>
      <c r="H63" s="460" t="s">
        <v>129</v>
      </c>
      <c r="I63" s="460"/>
      <c r="J63" s="241">
        <f>SUMIFS(Table4435414[Budget],Table4435414[Area of Responsibility],"Engagement",Table4435414[Source of funds],"CCM Funding Agreement")+SUMIFS(Table110[[Budget ]],Table110[Area of responsibility],"Engagement",Table110[Source of funds],"CCM Funding Agreement")+((SUMIF(Table110[Source of funds],"CCM Funding Agreement",Table110[[Budget ]])-SUMIFS(Table110[[Budget ]],Table110[Area of responsibility],"Engagement",Table110[Source of funds],"CCM Funding Agreement"))/3)</f>
        <v>20083.333333333336</v>
      </c>
      <c r="K63" s="234">
        <f ca="1">IF(CCM_Budget_Year2!$D$37=0,"",J63/CCM_Budget_Year2!$D$37)</f>
        <v>0.15427119980744908</v>
      </c>
      <c r="L63" s="229"/>
      <c r="M63" s="229"/>
      <c r="N63" s="460" t="s">
        <v>129</v>
      </c>
      <c r="O63" s="460"/>
      <c r="P63" s="241">
        <f>SUMIFS(Table443541433[Budget],Table443541433[Area of Responsibility],"Engagement",Table443541433[Source of funds],"CCM Funding Agreement")+SUMIFS(Table11037[[Budget ]],Table11037[Area of responsibility],"Engagement",Table11037[Source of funds],"CCM Funding Agreement")+((SUMIF(Table11037[Source of funds],"CCM Funding Agreement",Table11037[[Budget ]])-SUMIFS(Table11037[[Budget ]],Table11037[Area of responsibility],"Engagement",Table11037[Source of funds],"CCM Funding Agreement"))/3)</f>
        <v>26500</v>
      </c>
      <c r="Q63" s="234">
        <f ca="1">IF(CCM_Budget_Year3!$D$37=0,"",P63/CCM_Budget_Year3!$D$37)</f>
        <v>0.20010269421287907</v>
      </c>
    </row>
    <row r="64" spans="1:27" ht="35.15" customHeight="1" thickBot="1" x14ac:dyDescent="0.35">
      <c r="A64" s="229"/>
      <c r="B64" s="460" t="s">
        <v>311</v>
      </c>
      <c r="C64" s="460"/>
      <c r="D64" s="242">
        <f>SUMIFS(CCM_Budget_Year1!H60:H69,Table443541[Area of Responsibility],"Engagement",Table443541[Source of funds],"CCM Funding Agreement")+SUMIFS(CCM_Budget_Year1!H79:H108,Table1[Area of responsibility],"Engagement",Table1[Source of funds],"CCM Funding Agreement")+((SUMIF(Table1[Source of funds],"CCM Funding Agreement",CCM_Budget_Year1!H79:H108)-SUMIFS(CCM_Budget_Year1!H79:H108,Table1[Area of responsibility],"Engagement",Table1[Source of funds],"CCM Funding Agreement"))/3)</f>
        <v>17089.18</v>
      </c>
      <c r="E64" s="235">
        <f ca="1">IF(CCM_Budget_Year1!H37=0,"",SUMMARY!D64/CCM_Budget_Year1!H37)</f>
        <v>0.14096884975117679</v>
      </c>
      <c r="F64" s="229"/>
      <c r="G64" s="229"/>
      <c r="H64" s="460" t="s">
        <v>311</v>
      </c>
      <c r="I64" s="460"/>
      <c r="J64" s="242">
        <f>SUMIFS(CCM_Budget_Year2!H60:H69,Table4435414[Area of Responsibility],"Engagement",Table4435414[Source of funds],"CCM Funding Agreement")+SUMIFS(CCM_Budget_Year2!H79:H108,Table110[Area of responsibility],"Engagement",Table110[Source of funds],"CCM Funding Agreement")+((SUMIF(Table110[Source of funds],"CCM Funding Agreement",CCM_Budget_Year2!H79:H108)-SUMIFS(CCM_Budget_Year2!H79:H108,Table110[Area of responsibility],"Engagement",Table110[Source of funds],"CCM Funding Agreement"))/3)</f>
        <v>0</v>
      </c>
      <c r="K64" s="235" t="str">
        <f>IF(CCM_Budget_Year2!N77=0,"",#REF!/CCM_Budget_Year2!N77)</f>
        <v/>
      </c>
      <c r="L64" s="229"/>
      <c r="M64" s="229"/>
      <c r="N64" s="460" t="s">
        <v>311</v>
      </c>
      <c r="O64" s="460"/>
      <c r="P64" s="242">
        <f>SUMIFS(CCM_Budget_Year3!H60:H69,Table443541433[Area of Responsibility],"Engagement",Table443541433[Source of funds],"CCM Funding Agreement")+SUMIFS(CCM_Budget_Year3!H79:H108,Table11037[Area of responsibility],"Engagement",Table11037[Source of funds],"CCM Funding Agreement")+((SUMIF(Table11037[Source of funds],"CCM Funding Agreement",CCM_Budget_Year3!H79:H108)-SUMIFS(CCM_Budget_Year3!H79:H108,Table11037[Area of responsibility],"Engagement",Table11037[Source of funds],"CCM Funding Agreement"))/3)</f>
        <v>0</v>
      </c>
      <c r="Q64" s="235" t="str">
        <f>IF(CCM_Budget_Year3!T75=0,"",#REF!/CCM_Budget_Year3!T75)</f>
        <v/>
      </c>
    </row>
    <row r="65" spans="1:27" ht="35.15" customHeight="1" thickBot="1" x14ac:dyDescent="0.35">
      <c r="A65" s="229"/>
      <c r="B65" s="460" t="s">
        <v>372</v>
      </c>
      <c r="C65" s="460"/>
      <c r="D65" s="243">
        <f>SUMIFS(CCM_Budget_Year1!L60:L69,Table443541[Area of Responsibility],"Engagement",Table443541[Source of funds],"CCM Funding Agreement")+SUMIFS(CCM_Budget_Year1!L79:L108,Table1[Area of responsibility],"Engagement",Table1[Source of funds],"CCM Funding Agreement")+((SUMIF(Table1[Source of funds],"CCM Funding Agreement",CCM_Budget_Year1!L79:L108)-SUMIFS(CCM_Budget_Year1!L79:L108,Table1[Area of responsibility],"Engagement",Table1[Source of funds],"CCM Funding Agreement"))/3)</f>
        <v>0</v>
      </c>
      <c r="E65" s="235" t="str">
        <f ca="1">IF(CCM_Budget_Year1!K37=0,"",SUMMARY!D65/CCM_Budget_Year1!K37)</f>
        <v/>
      </c>
      <c r="F65" s="229"/>
      <c r="G65" s="229"/>
      <c r="H65" s="460" t="s">
        <v>372</v>
      </c>
      <c r="I65" s="460"/>
      <c r="J65" s="243">
        <f>SUMIFS(CCM_Budget_Year2!L60:L69,Table4435414[Area of Responsibility],"Engagement",Table4435414[Source of funds],"CCM Funding Agreement")+SUMIFS(CCM_Budget_Year2!L79:L108,Table110[Area of responsibility],"Engagement",Table110[Source of funds],"CCM Funding Agreement")+((SUMIF(Table110[Source of funds],"CCM Funding Agreement",CCM_Budget_Year2!L79:L108)-SUMIFS(CCM_Budget_Year2!L79:L108,Table110[Area of responsibility],"Engagement",Table110[Source of funds],"CCM Funding Agreement"))/3)</f>
        <v>0</v>
      </c>
      <c r="K65" s="235" t="str">
        <f>IF(CCM_Budget_Year2!Q77=0,"",#REF!/CCM_Budget_Year2!Q77)</f>
        <v/>
      </c>
      <c r="L65" s="229"/>
      <c r="M65" s="229"/>
      <c r="N65" s="460" t="s">
        <v>350</v>
      </c>
      <c r="O65" s="460"/>
      <c r="P65" s="243">
        <f>SUMIFS(CCM_Budget_Year3!L60:L69,Table443541433[Area of Responsibility],"Engagement",Table443541433[Source of funds],"CCM Funding Agreement")+SUMIFS(CCM_Budget_Year3!L79:L108,Table11037[Area of responsibility],"Engagement",Table11037[Source of funds],"CCM Funding Agreement")+((SUMIF(Table11037[Source of funds],"CCM Funding Agreement",CCM_Budget_Year3!L79:L108)-SUMIFS(CCM_Budget_Year3!L79:L108,Table11037[Area of responsibility],"Engagement",Table11037[Source of funds],"CCM Funding Agreement"))/3)</f>
        <v>0</v>
      </c>
      <c r="Q65" s="235" t="str">
        <f>IF(CCM_Budget_Year3!W75=0,"",#REF!/CCM_Budget_Year3!W75)</f>
        <v/>
      </c>
    </row>
    <row r="66" spans="1:27" ht="35.15" customHeight="1" thickBot="1" x14ac:dyDescent="0.35">
      <c r="A66" s="229"/>
      <c r="B66" s="231"/>
      <c r="C66" s="231"/>
      <c r="D66" s="229"/>
      <c r="E66" s="229"/>
      <c r="F66" s="229"/>
      <c r="G66" s="229"/>
      <c r="H66" s="231"/>
      <c r="I66" s="231"/>
      <c r="J66" s="229"/>
      <c r="K66" s="229"/>
      <c r="L66" s="229"/>
      <c r="M66" s="229"/>
      <c r="N66" s="231"/>
      <c r="O66" s="231"/>
      <c r="P66" s="229"/>
      <c r="Q66" s="229"/>
      <c r="R66" s="229"/>
      <c r="S66" s="229"/>
      <c r="T66" s="229"/>
      <c r="U66" s="229"/>
      <c r="V66" s="229"/>
      <c r="W66" s="229"/>
      <c r="X66" s="229"/>
      <c r="Y66" s="229"/>
      <c r="Z66" s="229"/>
      <c r="AA66" s="229"/>
    </row>
    <row r="67" spans="1:27" ht="35.15" customHeight="1" thickBot="1" x14ac:dyDescent="0.35">
      <c r="A67" s="229"/>
      <c r="B67" s="518" t="s">
        <v>158</v>
      </c>
      <c r="C67" s="518"/>
      <c r="D67" s="518"/>
      <c r="E67" s="518"/>
      <c r="F67" s="229"/>
      <c r="G67" s="229"/>
      <c r="H67" s="518" t="s">
        <v>158</v>
      </c>
      <c r="I67" s="518"/>
      <c r="J67" s="518"/>
      <c r="K67" s="518"/>
      <c r="L67" s="229"/>
      <c r="M67" s="229"/>
      <c r="N67" s="518" t="s">
        <v>158</v>
      </c>
      <c r="O67" s="518"/>
      <c r="P67" s="518"/>
      <c r="Q67" s="518"/>
      <c r="R67" s="229"/>
      <c r="S67" s="229"/>
      <c r="T67" s="229"/>
      <c r="U67" s="229"/>
      <c r="V67" s="229"/>
      <c r="W67" s="229"/>
      <c r="X67" s="229"/>
      <c r="Y67" s="229"/>
      <c r="Z67" s="229"/>
      <c r="AA67" s="229"/>
    </row>
    <row r="68" spans="1:27" ht="35.15" customHeight="1" thickBot="1" x14ac:dyDescent="0.35">
      <c r="A68" s="229"/>
      <c r="B68" s="519" t="s">
        <v>156</v>
      </c>
      <c r="C68" s="519"/>
      <c r="D68" s="519"/>
      <c r="E68" s="519"/>
      <c r="H68" s="519" t="s">
        <v>156</v>
      </c>
      <c r="I68" s="519"/>
      <c r="J68" s="519"/>
      <c r="K68" s="519"/>
      <c r="N68" s="519" t="s">
        <v>156</v>
      </c>
      <c r="O68" s="519"/>
      <c r="P68" s="519"/>
      <c r="Q68" s="519"/>
    </row>
    <row r="69" spans="1:27" ht="35.15" customHeight="1" thickBot="1" x14ac:dyDescent="0.35">
      <c r="A69" s="229"/>
      <c r="B69" s="519"/>
      <c r="C69" s="519"/>
      <c r="D69" s="519"/>
      <c r="E69" s="519"/>
      <c r="H69" s="519"/>
      <c r="I69" s="519"/>
      <c r="J69" s="519"/>
      <c r="K69" s="519"/>
      <c r="N69" s="519"/>
      <c r="O69" s="519"/>
      <c r="P69" s="519"/>
      <c r="Q69" s="519"/>
    </row>
    <row r="70" spans="1:27" ht="35.15" customHeight="1" thickBot="1" x14ac:dyDescent="0.35">
      <c r="A70" s="229"/>
      <c r="B70" s="519"/>
      <c r="C70" s="519"/>
      <c r="D70" s="519"/>
      <c r="E70" s="519"/>
      <c r="H70" s="519"/>
      <c r="I70" s="519"/>
      <c r="J70" s="519"/>
      <c r="K70" s="519"/>
      <c r="N70" s="519"/>
      <c r="O70" s="519"/>
      <c r="P70" s="519"/>
      <c r="Q70" s="519"/>
    </row>
    <row r="71" spans="1:27" ht="35.15" customHeight="1" thickBot="1" x14ac:dyDescent="0.35">
      <c r="A71" s="229"/>
      <c r="B71" s="519"/>
      <c r="C71" s="519"/>
      <c r="D71" s="519"/>
      <c r="E71" s="519"/>
      <c r="H71" s="519"/>
      <c r="I71" s="519"/>
      <c r="J71" s="519"/>
      <c r="K71" s="519"/>
      <c r="N71" s="519"/>
      <c r="O71" s="519"/>
      <c r="P71" s="519"/>
      <c r="Q71" s="519"/>
    </row>
    <row r="72" spans="1:27" ht="35.15" customHeight="1" thickBot="1" x14ac:dyDescent="0.35">
      <c r="A72" s="229"/>
      <c r="B72" s="519"/>
      <c r="C72" s="519"/>
      <c r="D72" s="519"/>
      <c r="E72" s="519"/>
      <c r="H72" s="519"/>
      <c r="I72" s="519"/>
      <c r="J72" s="519"/>
      <c r="K72" s="519"/>
      <c r="N72" s="519"/>
      <c r="O72" s="519"/>
      <c r="P72" s="519"/>
      <c r="Q72" s="519"/>
    </row>
    <row r="73" spans="1:27" ht="35.15" customHeight="1" x14ac:dyDescent="0.3">
      <c r="A73" s="229"/>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row>
    <row r="74" spans="1:27" ht="35.15" customHeight="1" thickBot="1" x14ac:dyDescent="0.35">
      <c r="A74" s="229"/>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row>
    <row r="75" spans="1:27" ht="35.15" customHeight="1" thickBot="1" x14ac:dyDescent="0.35">
      <c r="A75" s="514" t="s">
        <v>390</v>
      </c>
      <c r="B75" s="515"/>
      <c r="C75" s="515"/>
      <c r="D75" s="515"/>
      <c r="E75" s="515"/>
      <c r="F75" s="515"/>
      <c r="G75" s="515"/>
      <c r="H75" s="515"/>
      <c r="I75" s="515"/>
      <c r="J75" s="515"/>
      <c r="K75" s="515"/>
      <c r="L75" s="515"/>
      <c r="M75" s="515"/>
      <c r="N75" s="515"/>
      <c r="O75" s="515"/>
      <c r="P75" s="515"/>
      <c r="Q75" s="515"/>
      <c r="R75" s="515"/>
      <c r="S75" s="515"/>
      <c r="T75" s="515"/>
      <c r="U75" s="515"/>
      <c r="V75" s="516"/>
      <c r="W75" s="229"/>
      <c r="X75" s="229"/>
      <c r="Y75" s="229"/>
      <c r="Z75" s="229"/>
    </row>
    <row r="76" spans="1:27" ht="35.15" customHeight="1" x14ac:dyDescent="0.3">
      <c r="A76" s="229"/>
      <c r="B76" s="229"/>
      <c r="C76" s="229"/>
      <c r="D76" s="229"/>
      <c r="E76" s="229"/>
      <c r="F76" s="229"/>
      <c r="G76" s="229"/>
      <c r="H76" s="250"/>
      <c r="I76" s="250"/>
      <c r="J76" s="250"/>
      <c r="K76" s="250"/>
      <c r="L76" s="229"/>
      <c r="M76" s="229"/>
      <c r="N76" s="250"/>
      <c r="O76" s="250"/>
      <c r="P76" s="250"/>
      <c r="Q76" s="250"/>
      <c r="R76" s="229"/>
      <c r="S76" s="229"/>
      <c r="T76" s="229"/>
      <c r="U76" s="229"/>
      <c r="V76" s="229"/>
      <c r="W76" s="229"/>
      <c r="X76" s="229"/>
      <c r="Y76" s="229"/>
      <c r="Z76" s="229"/>
    </row>
    <row r="77" spans="1:27" ht="35.15" customHeight="1" x14ac:dyDescent="0.3">
      <c r="A77" s="229"/>
      <c r="B77" s="229"/>
      <c r="C77" s="229"/>
      <c r="D77" s="229"/>
      <c r="E77" s="229"/>
      <c r="F77" s="229"/>
      <c r="G77" s="229"/>
      <c r="H77" s="250"/>
      <c r="I77" s="250"/>
      <c r="J77" s="250"/>
      <c r="K77" s="250"/>
      <c r="L77" s="229"/>
      <c r="M77" s="229"/>
      <c r="N77" s="250"/>
      <c r="O77" s="250"/>
      <c r="P77" s="250"/>
      <c r="Q77" s="250"/>
      <c r="R77" s="229"/>
      <c r="S77" s="229"/>
      <c r="T77" s="229"/>
      <c r="U77" s="229"/>
      <c r="V77" s="229"/>
      <c r="W77" s="229"/>
      <c r="X77" s="229"/>
      <c r="Y77" s="229"/>
      <c r="Z77" s="229"/>
    </row>
    <row r="78" spans="1:27" ht="35.15" customHeight="1" x14ac:dyDescent="0.3">
      <c r="A78" s="229"/>
      <c r="B78" s="229"/>
      <c r="C78" s="229"/>
      <c r="D78" s="229"/>
      <c r="E78" s="229"/>
      <c r="F78" s="229"/>
      <c r="G78" s="229"/>
      <c r="H78" s="250"/>
      <c r="I78" s="250"/>
      <c r="J78" s="250"/>
      <c r="K78" s="250"/>
      <c r="L78" s="229"/>
      <c r="M78" s="229"/>
      <c r="N78" s="250"/>
      <c r="O78" s="250"/>
      <c r="P78" s="250"/>
      <c r="Q78" s="250"/>
      <c r="R78" s="229"/>
      <c r="S78" s="229"/>
      <c r="T78" s="229"/>
      <c r="U78" s="229"/>
      <c r="V78" s="229"/>
      <c r="W78" s="229"/>
      <c r="X78" s="229"/>
      <c r="Y78" s="229"/>
      <c r="Z78" s="229"/>
    </row>
    <row r="79" spans="1:27" ht="35.15" customHeight="1" x14ac:dyDescent="0.3">
      <c r="A79" s="229"/>
      <c r="B79" s="229"/>
      <c r="C79" s="229"/>
      <c r="D79" s="229"/>
      <c r="E79" s="229"/>
      <c r="F79" s="229"/>
      <c r="G79" s="229"/>
      <c r="H79" s="250"/>
      <c r="I79" s="250"/>
      <c r="J79" s="250"/>
      <c r="K79" s="250"/>
      <c r="L79" s="229"/>
      <c r="M79" s="229"/>
      <c r="N79" s="250"/>
      <c r="O79" s="250"/>
      <c r="P79" s="250"/>
      <c r="Q79" s="250"/>
      <c r="R79" s="229"/>
      <c r="S79" s="229"/>
      <c r="T79" s="229"/>
      <c r="U79" s="229"/>
      <c r="V79" s="229"/>
      <c r="W79" s="229"/>
      <c r="X79" s="229"/>
      <c r="Y79" s="229"/>
      <c r="Z79" s="229"/>
    </row>
    <row r="80" spans="1:27" ht="35.15" customHeight="1" x14ac:dyDescent="0.3">
      <c r="A80" s="229"/>
      <c r="B80" s="229"/>
      <c r="C80" s="229"/>
      <c r="D80" s="229"/>
      <c r="E80" s="229"/>
      <c r="F80" s="229"/>
      <c r="G80" s="229"/>
      <c r="H80" s="250"/>
      <c r="I80" s="250"/>
      <c r="J80" s="250"/>
      <c r="K80" s="250"/>
      <c r="L80" s="229"/>
      <c r="M80" s="229"/>
      <c r="N80" s="250"/>
      <c r="O80" s="250"/>
      <c r="P80" s="250"/>
      <c r="Q80" s="250"/>
      <c r="R80" s="229"/>
      <c r="S80" s="229"/>
      <c r="T80" s="229"/>
      <c r="U80" s="229"/>
      <c r="V80" s="229"/>
      <c r="W80" s="229"/>
      <c r="X80" s="229"/>
      <c r="Y80" s="229"/>
      <c r="Z80" s="229"/>
    </row>
    <row r="81" spans="1:26" ht="35.15" customHeight="1" x14ac:dyDescent="0.3">
      <c r="A81" s="229"/>
      <c r="B81" s="229"/>
      <c r="C81" s="229"/>
      <c r="D81" s="229"/>
      <c r="E81" s="229"/>
      <c r="F81" s="229"/>
      <c r="G81" s="229"/>
      <c r="H81" s="250"/>
      <c r="I81" s="250"/>
      <c r="J81" s="250"/>
      <c r="K81" s="250"/>
      <c r="L81" s="229"/>
      <c r="M81" s="229"/>
      <c r="N81" s="250"/>
      <c r="O81" s="250"/>
      <c r="P81" s="250"/>
      <c r="Q81" s="250"/>
      <c r="R81" s="229"/>
      <c r="S81" s="229"/>
      <c r="T81" s="229"/>
      <c r="U81" s="229"/>
      <c r="V81" s="229"/>
      <c r="W81" s="229"/>
      <c r="X81" s="229"/>
      <c r="Y81" s="229"/>
      <c r="Z81" s="229"/>
    </row>
    <row r="82" spans="1:26" ht="35.15" customHeight="1" x14ac:dyDescent="0.3">
      <c r="A82" s="229"/>
      <c r="B82" s="229"/>
      <c r="C82" s="229"/>
      <c r="D82" s="229"/>
      <c r="E82" s="229"/>
      <c r="F82" s="229"/>
      <c r="G82" s="229"/>
      <c r="H82" s="250"/>
      <c r="I82" s="250"/>
      <c r="J82" s="250"/>
      <c r="K82" s="250"/>
      <c r="L82" s="229"/>
      <c r="M82" s="229"/>
      <c r="N82" s="250"/>
      <c r="O82" s="250"/>
      <c r="P82" s="250"/>
      <c r="Q82" s="250"/>
      <c r="R82" s="229"/>
      <c r="S82" s="229"/>
      <c r="T82" s="229"/>
      <c r="U82" s="229"/>
      <c r="V82" s="229"/>
      <c r="W82" s="229"/>
      <c r="X82" s="229"/>
      <c r="Y82" s="229"/>
      <c r="Z82" s="229"/>
    </row>
    <row r="83" spans="1:26" ht="35.15" customHeight="1" x14ac:dyDescent="0.3">
      <c r="A83" s="229"/>
      <c r="B83" s="229"/>
      <c r="C83" s="229"/>
      <c r="D83" s="229"/>
      <c r="E83" s="229"/>
      <c r="F83" s="229"/>
      <c r="G83" s="229"/>
      <c r="H83" s="250"/>
      <c r="I83" s="250"/>
      <c r="J83" s="250"/>
      <c r="K83" s="250"/>
      <c r="L83" s="229"/>
      <c r="M83" s="229"/>
      <c r="N83" s="250"/>
      <c r="O83" s="250"/>
      <c r="P83" s="250"/>
      <c r="Q83" s="250"/>
      <c r="R83" s="229"/>
      <c r="S83" s="229"/>
      <c r="T83" s="229"/>
      <c r="U83" s="229"/>
      <c r="V83" s="229"/>
      <c r="W83" s="229"/>
      <c r="X83" s="229"/>
      <c r="Y83" s="229"/>
      <c r="Z83" s="229"/>
    </row>
    <row r="84" spans="1:26" ht="35.15" customHeight="1" x14ac:dyDescent="0.3">
      <c r="A84" s="229"/>
      <c r="B84" s="229"/>
      <c r="C84" s="229"/>
      <c r="D84" s="229"/>
      <c r="E84" s="229"/>
      <c r="F84" s="229"/>
      <c r="G84" s="229"/>
      <c r="H84" s="250"/>
      <c r="I84" s="250"/>
      <c r="J84" s="250"/>
      <c r="K84" s="250"/>
      <c r="L84" s="229"/>
      <c r="M84" s="229"/>
      <c r="N84" s="250"/>
      <c r="O84" s="250"/>
      <c r="P84" s="250"/>
      <c r="Q84" s="250"/>
      <c r="R84" s="229"/>
      <c r="S84" s="229"/>
      <c r="T84" s="229"/>
      <c r="U84" s="229"/>
      <c r="V84" s="229"/>
      <c r="W84" s="229"/>
      <c r="X84" s="229"/>
      <c r="Y84" s="229"/>
      <c r="Z84" s="229"/>
    </row>
    <row r="85" spans="1:26" ht="35.15" customHeight="1" x14ac:dyDescent="0.3">
      <c r="A85" s="229"/>
      <c r="B85" s="229"/>
      <c r="C85" s="229"/>
      <c r="D85" s="229"/>
      <c r="E85" s="229"/>
      <c r="F85" s="229"/>
      <c r="G85" s="229"/>
      <c r="H85" s="250"/>
      <c r="I85" s="250"/>
      <c r="J85" s="250"/>
      <c r="K85" s="250"/>
      <c r="L85" s="229"/>
      <c r="M85" s="229"/>
      <c r="N85" s="250"/>
      <c r="O85" s="250"/>
      <c r="P85" s="250"/>
      <c r="Q85" s="250"/>
      <c r="R85" s="229"/>
      <c r="S85" s="229"/>
      <c r="T85" s="229"/>
      <c r="U85" s="229"/>
      <c r="V85" s="229"/>
      <c r="W85" s="229"/>
      <c r="X85" s="229"/>
      <c r="Y85" s="229"/>
      <c r="Z85" s="229"/>
    </row>
    <row r="86" spans="1:26" ht="35.15" customHeight="1" x14ac:dyDescent="0.3">
      <c r="A86" s="229"/>
      <c r="B86" s="229"/>
      <c r="C86" s="229"/>
      <c r="D86" s="229"/>
      <c r="E86" s="229"/>
      <c r="F86" s="229"/>
      <c r="G86" s="229"/>
      <c r="H86" s="250"/>
      <c r="I86" s="250"/>
      <c r="J86" s="250"/>
      <c r="K86" s="250"/>
      <c r="L86" s="229"/>
      <c r="M86" s="229"/>
      <c r="N86" s="250"/>
      <c r="O86" s="250"/>
      <c r="P86" s="250"/>
      <c r="Q86" s="250"/>
      <c r="R86" s="229"/>
      <c r="S86" s="229"/>
      <c r="T86" s="229"/>
      <c r="U86" s="229"/>
      <c r="V86" s="229"/>
      <c r="W86" s="229"/>
      <c r="X86" s="229"/>
      <c r="Y86" s="229"/>
      <c r="Z86" s="229"/>
    </row>
    <row r="87" spans="1:26" ht="35.15" customHeight="1" x14ac:dyDescent="0.3">
      <c r="A87" s="229"/>
      <c r="B87" s="229"/>
      <c r="C87" s="229"/>
      <c r="D87" s="229"/>
      <c r="E87" s="229"/>
      <c r="F87" s="229"/>
      <c r="G87" s="229"/>
      <c r="H87" s="250"/>
      <c r="I87" s="250"/>
      <c r="J87" s="250"/>
      <c r="K87" s="250"/>
      <c r="L87" s="229"/>
      <c r="M87" s="229"/>
      <c r="N87" s="250"/>
      <c r="O87" s="250"/>
      <c r="P87" s="250"/>
      <c r="Q87" s="250"/>
      <c r="R87" s="229"/>
      <c r="S87" s="229"/>
      <c r="T87" s="229"/>
      <c r="U87" s="229"/>
      <c r="V87" s="229"/>
      <c r="W87" s="229"/>
      <c r="X87" s="229"/>
      <c r="Y87" s="229"/>
      <c r="Z87" s="229"/>
    </row>
    <row r="88" spans="1:26" ht="35.15" customHeight="1" x14ac:dyDescent="0.3">
      <c r="A88" s="229"/>
      <c r="B88" s="229"/>
      <c r="C88" s="229"/>
      <c r="D88" s="229"/>
      <c r="E88" s="229"/>
      <c r="F88" s="229"/>
      <c r="G88" s="229"/>
      <c r="H88" s="250"/>
      <c r="I88" s="250"/>
      <c r="J88" s="250"/>
      <c r="K88" s="250"/>
      <c r="L88" s="229"/>
      <c r="M88" s="229"/>
      <c r="N88" s="250"/>
      <c r="O88" s="250"/>
      <c r="P88" s="250"/>
      <c r="Q88" s="250"/>
      <c r="R88" s="229"/>
      <c r="S88" s="229"/>
      <c r="T88" s="229"/>
      <c r="U88" s="229"/>
      <c r="V88" s="229"/>
      <c r="W88" s="229"/>
      <c r="X88" s="229"/>
      <c r="Y88" s="229"/>
      <c r="Z88" s="229"/>
    </row>
    <row r="89" spans="1:26" ht="35.15" customHeight="1" x14ac:dyDescent="0.3">
      <c r="A89" s="229"/>
      <c r="B89" s="229"/>
      <c r="C89" s="229"/>
      <c r="D89" s="229"/>
      <c r="E89" s="229"/>
      <c r="F89" s="229"/>
      <c r="G89" s="229"/>
      <c r="H89" s="250"/>
      <c r="I89" s="250"/>
      <c r="J89" s="250"/>
      <c r="K89" s="250"/>
      <c r="L89" s="229"/>
      <c r="M89" s="229"/>
      <c r="N89" s="250"/>
      <c r="O89" s="250"/>
      <c r="P89" s="250"/>
      <c r="Q89" s="250"/>
      <c r="R89" s="229"/>
      <c r="S89" s="229"/>
      <c r="T89" s="229"/>
      <c r="U89" s="229"/>
      <c r="V89" s="229"/>
      <c r="W89" s="229"/>
      <c r="X89" s="229"/>
      <c r="Y89" s="229"/>
      <c r="Z89" s="229"/>
    </row>
    <row r="90" spans="1:26" ht="35.15" customHeight="1" x14ac:dyDescent="0.3">
      <c r="A90" s="229"/>
      <c r="B90" s="229"/>
      <c r="C90" s="229"/>
      <c r="D90" s="229"/>
      <c r="E90" s="229"/>
      <c r="F90" s="229"/>
      <c r="G90" s="229"/>
      <c r="H90" s="250"/>
      <c r="I90" s="250"/>
      <c r="J90" s="250"/>
      <c r="K90" s="250"/>
      <c r="L90" s="229"/>
      <c r="M90" s="229"/>
      <c r="N90" s="250"/>
      <c r="O90" s="250"/>
      <c r="P90" s="250"/>
      <c r="Q90" s="250"/>
      <c r="R90" s="229"/>
      <c r="S90" s="229"/>
      <c r="T90" s="229"/>
      <c r="U90" s="229"/>
      <c r="V90" s="229"/>
      <c r="W90" s="229"/>
      <c r="X90" s="229"/>
      <c r="Y90" s="229"/>
      <c r="Z90" s="229"/>
    </row>
    <row r="91" spans="1:26" ht="35.15" customHeight="1" x14ac:dyDescent="0.3">
      <c r="A91" s="229"/>
      <c r="B91" s="229"/>
      <c r="C91" s="229"/>
      <c r="D91" s="229"/>
      <c r="E91" s="229"/>
      <c r="F91" s="229"/>
      <c r="G91" s="229"/>
      <c r="H91" s="250"/>
      <c r="I91" s="250"/>
      <c r="J91" s="250"/>
      <c r="K91" s="250"/>
      <c r="L91" s="229"/>
      <c r="M91" s="229"/>
      <c r="N91" s="250"/>
      <c r="O91" s="250"/>
      <c r="P91" s="250"/>
      <c r="Q91" s="250"/>
      <c r="R91" s="229"/>
      <c r="S91" s="229"/>
      <c r="T91" s="229"/>
      <c r="U91" s="229"/>
      <c r="V91" s="229"/>
      <c r="W91" s="229"/>
      <c r="X91" s="229"/>
      <c r="Y91" s="229"/>
      <c r="Z91" s="229"/>
    </row>
    <row r="92" spans="1:26" ht="35.15" customHeight="1" x14ac:dyDescent="0.3">
      <c r="A92" s="229"/>
      <c r="B92" s="229"/>
      <c r="C92" s="229"/>
      <c r="D92" s="229"/>
      <c r="E92" s="229"/>
      <c r="F92" s="229"/>
      <c r="G92" s="229"/>
      <c r="H92" s="250"/>
      <c r="I92" s="250"/>
      <c r="J92" s="250"/>
      <c r="K92" s="250"/>
      <c r="L92" s="229"/>
      <c r="M92" s="229"/>
      <c r="N92" s="250"/>
      <c r="O92" s="250"/>
      <c r="P92" s="250"/>
      <c r="Q92" s="250"/>
      <c r="R92" s="229"/>
      <c r="S92" s="229"/>
      <c r="T92" s="229"/>
      <c r="U92" s="229"/>
      <c r="V92" s="229"/>
      <c r="W92" s="229"/>
      <c r="X92" s="229"/>
      <c r="Y92" s="229"/>
      <c r="Z92" s="229"/>
    </row>
    <row r="93" spans="1:26" ht="35.15" customHeight="1" thickBot="1" x14ac:dyDescent="0.35">
      <c r="A93" s="229"/>
      <c r="B93" s="229"/>
      <c r="C93" s="229"/>
      <c r="D93" s="229"/>
      <c r="E93" s="229"/>
      <c r="F93" s="229"/>
      <c r="G93" s="229"/>
      <c r="H93" s="250"/>
      <c r="I93" s="250"/>
      <c r="J93" s="250"/>
      <c r="K93" s="250"/>
      <c r="L93" s="229"/>
      <c r="M93" s="229"/>
      <c r="N93" s="250"/>
      <c r="O93" s="250"/>
      <c r="P93" s="250"/>
      <c r="Q93" s="250"/>
      <c r="R93" s="229"/>
      <c r="S93" s="229"/>
      <c r="T93" s="229"/>
      <c r="U93" s="229"/>
      <c r="V93" s="229"/>
      <c r="W93" s="229"/>
      <c r="X93" s="229"/>
      <c r="Y93" s="229"/>
      <c r="Z93" s="229"/>
    </row>
    <row r="94" spans="1:26" ht="35.15" customHeight="1" thickBot="1" x14ac:dyDescent="0.35">
      <c r="A94" s="522" t="s">
        <v>163</v>
      </c>
      <c r="B94" s="522"/>
      <c r="C94" s="522"/>
      <c r="D94" s="522"/>
      <c r="E94" s="522"/>
      <c r="F94" s="522"/>
      <c r="G94" s="522"/>
      <c r="H94" s="522"/>
      <c r="I94" s="522"/>
      <c r="J94" s="522"/>
      <c r="K94" s="522"/>
      <c r="L94" s="522"/>
      <c r="M94" s="522"/>
      <c r="N94" s="522"/>
      <c r="O94" s="522"/>
      <c r="P94" s="522"/>
      <c r="Q94" s="522"/>
      <c r="R94" s="522"/>
      <c r="S94" s="522"/>
      <c r="T94" s="522"/>
      <c r="U94" s="522"/>
      <c r="V94" s="522"/>
      <c r="W94" s="229"/>
      <c r="X94" s="229"/>
      <c r="Y94" s="229"/>
      <c r="Z94" s="229"/>
    </row>
    <row r="95" spans="1:26" ht="35.15" customHeight="1" x14ac:dyDescent="0.3">
      <c r="A95" s="248"/>
      <c r="B95" s="248"/>
      <c r="C95" s="248"/>
      <c r="D95" s="248"/>
      <c r="E95" s="248"/>
      <c r="F95" s="248"/>
      <c r="G95" s="248"/>
      <c r="H95" s="248"/>
      <c r="I95" s="248"/>
      <c r="J95" s="248"/>
      <c r="K95" s="248"/>
      <c r="L95" s="248"/>
      <c r="M95" s="248"/>
      <c r="N95" s="248"/>
      <c r="O95" s="248"/>
      <c r="P95" s="248"/>
      <c r="Q95" s="248"/>
      <c r="R95" s="248"/>
      <c r="S95" s="248"/>
      <c r="T95" s="248"/>
      <c r="U95" s="248"/>
      <c r="V95" s="248"/>
      <c r="W95" s="229"/>
      <c r="X95" s="229"/>
      <c r="Y95" s="229"/>
      <c r="Z95" s="229"/>
    </row>
    <row r="96" spans="1:26" ht="35.15" customHeight="1" x14ac:dyDescent="0.3">
      <c r="A96" s="520" t="str">
        <f>CCM_Budget_Year1!D25</f>
        <v>Year 1</v>
      </c>
      <c r="B96" s="520"/>
      <c r="C96" s="520"/>
      <c r="D96" s="520"/>
      <c r="E96" s="520"/>
      <c r="F96" s="520"/>
      <c r="G96" s="520"/>
      <c r="H96" s="520" t="str">
        <f>CCM_Budget_Year2!D25</f>
        <v>Year 2</v>
      </c>
      <c r="I96" s="520"/>
      <c r="J96" s="520"/>
      <c r="K96" s="520"/>
      <c r="L96" s="520"/>
      <c r="M96" s="520"/>
      <c r="N96" s="520"/>
      <c r="O96" s="229"/>
      <c r="P96" s="521">
        <f>CCM_Budget_Year3!D25</f>
        <v>0</v>
      </c>
      <c r="Q96" s="521"/>
      <c r="R96" s="521"/>
      <c r="S96" s="521"/>
      <c r="T96" s="521"/>
      <c r="U96" s="521"/>
      <c r="V96" s="521"/>
      <c r="W96" s="229"/>
      <c r="X96" s="229"/>
      <c r="Y96" s="229"/>
      <c r="Z96" s="229"/>
    </row>
    <row r="97" spans="1:26" ht="35.15" customHeight="1" x14ac:dyDescent="0.3">
      <c r="A97" s="229"/>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row>
    <row r="98" spans="1:26" ht="35.15" customHeight="1" x14ac:dyDescent="0.3">
      <c r="A98" s="229"/>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row>
    <row r="99" spans="1:26" ht="35.15" customHeight="1" x14ac:dyDescent="0.3">
      <c r="A99" s="229"/>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row>
    <row r="100" spans="1:26" ht="35.15" customHeight="1" x14ac:dyDescent="0.3">
      <c r="A100" s="229"/>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row>
    <row r="101" spans="1:26" ht="35.15" customHeight="1" x14ac:dyDescent="0.3">
      <c r="A101" s="229"/>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row>
    <row r="102" spans="1:26" ht="35.15" customHeight="1" x14ac:dyDescent="0.3">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row>
    <row r="103" spans="1:26" ht="35.15" customHeight="1" x14ac:dyDescent="0.3">
      <c r="A103" s="229"/>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row>
    <row r="104" spans="1:26" ht="35.15" customHeight="1" x14ac:dyDescent="0.3">
      <c r="A104" s="229"/>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row>
    <row r="105" spans="1:26" ht="35.15" customHeight="1" x14ac:dyDescent="0.3">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row>
    <row r="106" spans="1:26" ht="35.15" customHeight="1" x14ac:dyDescent="0.3">
      <c r="A106" s="229"/>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row>
    <row r="107" spans="1:26" ht="35.15" customHeight="1" x14ac:dyDescent="0.3">
      <c r="A107" s="229"/>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row>
    <row r="108" spans="1:26" ht="35.15" customHeight="1" x14ac:dyDescent="0.3">
      <c r="A108" s="229"/>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row>
    <row r="109" spans="1:26" ht="35.15" customHeight="1" x14ac:dyDescent="0.3">
      <c r="A109" s="229"/>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row>
    <row r="110" spans="1:26" ht="35.15" customHeight="1" x14ac:dyDescent="0.3">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row>
    <row r="111" spans="1:26" ht="35.15" customHeight="1" x14ac:dyDescent="0.3">
      <c r="A111" s="229"/>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row>
    <row r="112" spans="1:26" ht="35.15" customHeight="1" x14ac:dyDescent="0.3">
      <c r="A112" s="229"/>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row>
    <row r="113" spans="1:26" ht="35.15" customHeight="1" x14ac:dyDescent="0.3">
      <c r="A113" s="229"/>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row>
    <row r="114" spans="1:26" ht="35.15" customHeight="1" x14ac:dyDescent="0.3">
      <c r="A114" s="229"/>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row>
    <row r="115" spans="1:26" ht="35.15" customHeight="1" x14ac:dyDescent="0.3">
      <c r="A115" s="229"/>
      <c r="B115" s="229"/>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row>
    <row r="116" spans="1:26" ht="35.15" customHeight="1" x14ac:dyDescent="0.3">
      <c r="A116" s="229"/>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row>
    <row r="117" spans="1:26" ht="35.15" customHeight="1" x14ac:dyDescent="0.3">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row>
    <row r="118" spans="1:26" ht="35.15" customHeight="1" x14ac:dyDescent="0.3">
      <c r="A118" s="229"/>
      <c r="B118" s="229"/>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row>
    <row r="119" spans="1:26" ht="35.15" customHeight="1" x14ac:dyDescent="0.3">
      <c r="A119" s="229"/>
      <c r="B119" s="229"/>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row>
    <row r="120" spans="1:26" ht="35.15" customHeight="1" x14ac:dyDescent="0.3">
      <c r="A120" s="22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row>
    <row r="121" spans="1:26" ht="35.15" customHeight="1" x14ac:dyDescent="0.3">
      <c r="A121" s="229"/>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row>
    <row r="122" spans="1:26" ht="35.15" customHeight="1" x14ac:dyDescent="0.3">
      <c r="A122" s="229"/>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row>
    <row r="123" spans="1:26" ht="35.15" customHeight="1" x14ac:dyDescent="0.3">
      <c r="A123" s="229"/>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row>
    <row r="124" spans="1:26" ht="35.15" customHeight="1" x14ac:dyDescent="0.3">
      <c r="A124" s="229"/>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row>
    <row r="125" spans="1:26" ht="35.15" customHeight="1" x14ac:dyDescent="0.3">
      <c r="A125" s="229"/>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row>
    <row r="126" spans="1:26" ht="35.15" customHeight="1" x14ac:dyDescent="0.3">
      <c r="A126" s="229"/>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row>
    <row r="127" spans="1:26" ht="35.15" customHeight="1" x14ac:dyDescent="0.3">
      <c r="A127" s="229"/>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row>
    <row r="128" spans="1:26" ht="35.15" customHeight="1" x14ac:dyDescent="0.3">
      <c r="A128" s="229"/>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row>
    <row r="129" spans="1:26" ht="35.15" customHeight="1" x14ac:dyDescent="0.3">
      <c r="A129" s="229"/>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row>
    <row r="130" spans="1:26" ht="35.15" customHeight="1" x14ac:dyDescent="0.3">
      <c r="A130" s="229"/>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row>
    <row r="131" spans="1:26" ht="35.15" customHeight="1" x14ac:dyDescent="0.3">
      <c r="A131" s="229"/>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row>
    <row r="132" spans="1:26" ht="35.15" customHeight="1" x14ac:dyDescent="0.3">
      <c r="A132" s="229"/>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row>
    <row r="133" spans="1:26" ht="35.15" customHeight="1" x14ac:dyDescent="0.3">
      <c r="A133" s="229"/>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row>
    <row r="134" spans="1:26" ht="35.15" customHeight="1" x14ac:dyDescent="0.3">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row>
    <row r="135" spans="1:26" ht="35.15" customHeight="1" thickBot="1" x14ac:dyDescent="0.35">
      <c r="A135" s="229"/>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row>
    <row r="136" spans="1:26" ht="35.15" customHeight="1" thickBot="1" x14ac:dyDescent="0.35">
      <c r="A136" s="522" t="s">
        <v>357</v>
      </c>
      <c r="B136" s="522"/>
      <c r="C136" s="522"/>
      <c r="D136" s="522"/>
      <c r="E136" s="522"/>
      <c r="F136" s="522"/>
      <c r="G136" s="522"/>
      <c r="H136" s="522"/>
      <c r="I136" s="522"/>
      <c r="J136" s="522"/>
      <c r="K136" s="522"/>
      <c r="L136" s="522"/>
      <c r="M136" s="522"/>
      <c r="N136" s="522"/>
      <c r="O136" s="522"/>
      <c r="P136" s="522"/>
      <c r="Q136" s="522"/>
      <c r="R136" s="522"/>
      <c r="S136" s="522"/>
      <c r="T136" s="522"/>
      <c r="U136" s="522"/>
      <c r="V136" s="522"/>
      <c r="W136" s="229"/>
      <c r="X136" s="229"/>
      <c r="Y136" s="229"/>
      <c r="Z136" s="229"/>
    </row>
    <row r="137" spans="1:26" ht="35.15" customHeight="1" x14ac:dyDescent="0.3">
      <c r="A137" s="248"/>
      <c r="B137" s="248"/>
      <c r="C137" s="248"/>
      <c r="D137" s="248"/>
      <c r="E137" s="248"/>
      <c r="F137" s="248"/>
      <c r="G137" s="248"/>
      <c r="H137" s="248"/>
      <c r="I137" s="248"/>
      <c r="J137" s="248"/>
      <c r="K137" s="248"/>
      <c r="L137" s="248"/>
      <c r="M137" s="248"/>
      <c r="N137" s="248"/>
      <c r="O137" s="248"/>
      <c r="P137" s="248"/>
      <c r="Q137" s="248"/>
      <c r="R137" s="248"/>
      <c r="S137" s="248"/>
      <c r="T137" s="248"/>
      <c r="U137" s="248"/>
      <c r="V137" s="248"/>
      <c r="W137" s="229"/>
      <c r="X137" s="229"/>
      <c r="Y137" s="229"/>
      <c r="Z137" s="229"/>
    </row>
    <row r="138" spans="1:26" ht="35.15" customHeight="1" x14ac:dyDescent="0.3">
      <c r="A138" s="520" t="str">
        <f>CCM_Budget_Year1!D25</f>
        <v>Year 1</v>
      </c>
      <c r="B138" s="520"/>
      <c r="C138" s="520"/>
      <c r="D138" s="520"/>
      <c r="E138" s="520"/>
      <c r="F138" s="520"/>
      <c r="G138" s="520"/>
      <c r="H138" s="520" t="str">
        <f>CCM_Budget_Year2!D25</f>
        <v>Year 2</v>
      </c>
      <c r="I138" s="520"/>
      <c r="J138" s="520"/>
      <c r="K138" s="520"/>
      <c r="L138" s="520"/>
      <c r="M138" s="520"/>
      <c r="N138" s="520"/>
      <c r="O138" s="229"/>
      <c r="P138" s="521">
        <f>CCM_Budget_Year3!D25</f>
        <v>0</v>
      </c>
      <c r="Q138" s="521"/>
      <c r="R138" s="521"/>
      <c r="S138" s="521"/>
      <c r="T138" s="521"/>
      <c r="U138" s="521"/>
      <c r="V138" s="521"/>
      <c r="W138" s="229"/>
      <c r="X138" s="229"/>
      <c r="Y138" s="229"/>
      <c r="Z138" s="229"/>
    </row>
    <row r="139" spans="1:26" ht="35.15" customHeight="1" x14ac:dyDescent="0.3">
      <c r="A139" s="229"/>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row>
    <row r="140" spans="1:26" ht="35.15" customHeight="1" x14ac:dyDescent="0.3">
      <c r="A140" s="229"/>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row>
    <row r="141" spans="1:26" ht="35.15" customHeight="1" x14ac:dyDescent="0.3">
      <c r="A141" s="229"/>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row>
    <row r="142" spans="1:26" ht="35.15" customHeight="1" x14ac:dyDescent="0.3">
      <c r="A142" s="229"/>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row>
    <row r="143" spans="1:26" ht="35.15" customHeight="1" x14ac:dyDescent="0.3">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row>
    <row r="144" spans="1:26" ht="35.15" customHeight="1" x14ac:dyDescent="0.3">
      <c r="A144" s="229"/>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row>
    <row r="145" spans="1:26" ht="35.15" customHeight="1" x14ac:dyDescent="0.3">
      <c r="A145" s="229"/>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row>
    <row r="146" spans="1:26" ht="35.15" customHeight="1" x14ac:dyDescent="0.3">
      <c r="A146" s="229"/>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row>
    <row r="147" spans="1:26" ht="35.15" customHeight="1" x14ac:dyDescent="0.3">
      <c r="A147" s="229"/>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row>
    <row r="148" spans="1:26" ht="35.15" customHeight="1" x14ac:dyDescent="0.3">
      <c r="A148" s="229"/>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row>
    <row r="149" spans="1:26" ht="35.15" customHeight="1" x14ac:dyDescent="0.3">
      <c r="A149" s="229"/>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row>
    <row r="150" spans="1:26" ht="35.15" customHeight="1" x14ac:dyDescent="0.3">
      <c r="A150" s="229"/>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row>
    <row r="151" spans="1:26" ht="35.15" customHeight="1" x14ac:dyDescent="0.3">
      <c r="A151" s="229"/>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row>
    <row r="152" spans="1:26" ht="35.15" customHeight="1" x14ac:dyDescent="0.3">
      <c r="A152" s="229"/>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row>
    <row r="153" spans="1:26" ht="35.15" customHeight="1" x14ac:dyDescent="0.3">
      <c r="A153" s="229"/>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row>
    <row r="154" spans="1:26" ht="35.15" customHeight="1" x14ac:dyDescent="0.3">
      <c r="A154" s="229"/>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row>
    <row r="155" spans="1:26" ht="35.15" customHeight="1" x14ac:dyDescent="0.3">
      <c r="A155" s="229"/>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row>
    <row r="156" spans="1:26" ht="35.15" customHeight="1" x14ac:dyDescent="0.3">
      <c r="A156" s="229"/>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row>
    <row r="157" spans="1:26" ht="35.15" customHeight="1" x14ac:dyDescent="0.3">
      <c r="A157" s="229"/>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row>
    <row r="158" spans="1:26" ht="35.15" customHeight="1" x14ac:dyDescent="0.3">
      <c r="A158" s="229"/>
      <c r="B158" s="229"/>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9"/>
    </row>
    <row r="159" spans="1:26" ht="35.15" customHeight="1" x14ac:dyDescent="0.3">
      <c r="A159" s="229"/>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row>
    <row r="160" spans="1:26" ht="35.15" customHeight="1" x14ac:dyDescent="0.3">
      <c r="A160" s="229"/>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row>
    <row r="161" spans="1:26" ht="35.15" customHeight="1" x14ac:dyDescent="0.3">
      <c r="A161" s="229"/>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row>
    <row r="162" spans="1:26" ht="35.15" customHeight="1" x14ac:dyDescent="0.3">
      <c r="A162" s="229"/>
      <c r="B162" s="229"/>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row>
    <row r="163" spans="1:26" ht="35.15" customHeight="1" x14ac:dyDescent="0.3">
      <c r="A163" s="229"/>
      <c r="B163" s="229"/>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row>
    <row r="164" spans="1:26" ht="35.15" customHeight="1" x14ac:dyDescent="0.3">
      <c r="A164" s="229"/>
      <c r="B164" s="229"/>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row>
    <row r="165" spans="1:26" ht="35.15" customHeight="1" x14ac:dyDescent="0.3">
      <c r="A165" s="229"/>
      <c r="B165" s="229"/>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row>
    <row r="166" spans="1:26" ht="35.15" customHeight="1" x14ac:dyDescent="0.3">
      <c r="A166" s="229"/>
      <c r="B166" s="229"/>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row>
    <row r="167" spans="1:26" ht="35.15" customHeight="1" x14ac:dyDescent="0.3">
      <c r="A167" s="229"/>
      <c r="B167" s="229"/>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row>
    <row r="168" spans="1:26" ht="35.15" customHeight="1" x14ac:dyDescent="0.3">
      <c r="A168" s="229"/>
      <c r="B168" s="229"/>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row>
    <row r="169" spans="1:26" ht="35.15" customHeight="1" x14ac:dyDescent="0.3">
      <c r="A169" s="229"/>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row>
    <row r="170" spans="1:26" ht="35.15" customHeight="1" x14ac:dyDescent="0.3">
      <c r="A170" s="229"/>
      <c r="B170" s="229"/>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row>
    <row r="171" spans="1:26" ht="35.15" customHeight="1" x14ac:dyDescent="0.3">
      <c r="A171" s="229"/>
      <c r="B171" s="229"/>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row>
    <row r="172" spans="1:26" ht="35.15" customHeight="1" x14ac:dyDescent="0.3">
      <c r="A172" s="229"/>
      <c r="B172" s="229"/>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row>
    <row r="173" spans="1:26" ht="35.15" customHeight="1" x14ac:dyDescent="0.3">
      <c r="A173" s="229"/>
      <c r="B173" s="229"/>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row>
    <row r="174" spans="1:26" ht="35.15" customHeight="1" x14ac:dyDescent="0.3">
      <c r="A174" s="229"/>
      <c r="B174" s="229"/>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row>
    <row r="175" spans="1:26" ht="35.15" customHeight="1" x14ac:dyDescent="0.3">
      <c r="A175" s="229"/>
      <c r="B175" s="229"/>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row>
    <row r="176" spans="1:26" ht="35.15" customHeight="1" x14ac:dyDescent="0.3">
      <c r="A176" s="229"/>
      <c r="B176" s="229"/>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row>
    <row r="177" spans="1:26" ht="35.15" customHeight="1" x14ac:dyDescent="0.3">
      <c r="A177" s="229"/>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row>
    <row r="178" spans="1:26" ht="35.15" customHeight="1" x14ac:dyDescent="0.3">
      <c r="A178" s="229"/>
      <c r="B178" s="229"/>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row>
    <row r="179" spans="1:26" ht="35.15" customHeight="1" x14ac:dyDescent="0.3">
      <c r="A179" s="229"/>
      <c r="B179" s="229"/>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row>
    <row r="180" spans="1:26" ht="35.15" customHeight="1" x14ac:dyDescent="0.3">
      <c r="A180" s="229"/>
      <c r="B180" s="229"/>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row>
    <row r="181" spans="1:26" ht="35.15" customHeight="1" x14ac:dyDescent="0.3">
      <c r="A181" s="229"/>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row>
    <row r="182" spans="1:26" ht="35.15" customHeight="1" x14ac:dyDescent="0.3">
      <c r="A182" s="229"/>
      <c r="B182" s="229"/>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row>
    <row r="183" spans="1:26" ht="35.15" customHeight="1" x14ac:dyDescent="0.3">
      <c r="A183" s="229"/>
      <c r="B183" s="229"/>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row>
    <row r="184" spans="1:26" ht="35.15" customHeight="1" x14ac:dyDescent="0.3">
      <c r="A184" s="229"/>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row>
    <row r="185" spans="1:26" ht="35.15" customHeight="1" x14ac:dyDescent="0.3">
      <c r="A185" s="229"/>
      <c r="B185" s="229"/>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row>
    <row r="186" spans="1:26" ht="35.15" customHeight="1" x14ac:dyDescent="0.3">
      <c r="A186" s="229"/>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9"/>
    </row>
    <row r="187" spans="1:26" ht="35.15" customHeight="1" x14ac:dyDescent="0.3">
      <c r="A187" s="229"/>
      <c r="B187" s="229"/>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row>
    <row r="188" spans="1:26" ht="35.15" customHeight="1" x14ac:dyDescent="0.3">
      <c r="A188" s="229"/>
      <c r="B188" s="229"/>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row>
    <row r="189" spans="1:26" ht="35.15" customHeight="1" x14ac:dyDescent="0.3">
      <c r="A189" s="229"/>
      <c r="B189" s="229"/>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row>
    <row r="190" spans="1:26" ht="35.15" customHeight="1" x14ac:dyDescent="0.3">
      <c r="A190" s="229"/>
      <c r="B190" s="229"/>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row>
    <row r="191" spans="1:26" ht="35.15" customHeight="1" x14ac:dyDescent="0.3">
      <c r="A191" s="229"/>
      <c r="B191" s="229"/>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row>
    <row r="192" spans="1:26" ht="35.15" customHeight="1" x14ac:dyDescent="0.3">
      <c r="A192" s="229"/>
      <c r="B192" s="229"/>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row>
    <row r="193" spans="1:26" ht="35.15" customHeight="1" x14ac:dyDescent="0.3">
      <c r="A193" s="229"/>
      <c r="B193" s="229"/>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row>
    <row r="194" spans="1:26" ht="35.15" customHeight="1" x14ac:dyDescent="0.3">
      <c r="A194" s="229"/>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row>
    <row r="195" spans="1:26" ht="35.15" customHeight="1" x14ac:dyDescent="0.3">
      <c r="A195" s="229"/>
      <c r="B195" s="229"/>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row>
    <row r="196" spans="1:26" ht="35.15" customHeight="1" x14ac:dyDescent="0.3">
      <c r="A196" s="229"/>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row>
    <row r="197" spans="1:26" ht="35.15" customHeight="1" x14ac:dyDescent="0.3">
      <c r="A197" s="229"/>
      <c r="B197" s="229"/>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row>
    <row r="198" spans="1:26" ht="35.15" customHeight="1" x14ac:dyDescent="0.3">
      <c r="A198" s="229"/>
      <c r="B198" s="229"/>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row>
    <row r="199" spans="1:26" ht="35.15" customHeight="1" x14ac:dyDescent="0.3">
      <c r="A199" s="229"/>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row>
    <row r="200" spans="1:26" ht="35.15" customHeight="1" x14ac:dyDescent="0.3">
      <c r="A200" s="229"/>
      <c r="B200" s="229"/>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row>
    <row r="201" spans="1:26" ht="35.15" customHeight="1" x14ac:dyDescent="0.3">
      <c r="A201" s="229"/>
      <c r="B201" s="229"/>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row>
    <row r="202" spans="1:26" ht="35.15" customHeight="1" x14ac:dyDescent="0.3">
      <c r="A202" s="229"/>
      <c r="B202" s="229"/>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row>
    <row r="203" spans="1:26" ht="35.15" customHeight="1" x14ac:dyDescent="0.3">
      <c r="A203" s="229"/>
      <c r="B203" s="229"/>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row>
    <row r="204" spans="1:26" ht="35.15" customHeight="1" x14ac:dyDescent="0.3">
      <c r="A204" s="229"/>
      <c r="B204" s="229"/>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9"/>
    </row>
    <row r="205" spans="1:26" ht="35.15" customHeight="1" x14ac:dyDescent="0.3">
      <c r="A205" s="229"/>
      <c r="B205" s="229"/>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row>
    <row r="206" spans="1:26" ht="35.15" customHeight="1" x14ac:dyDescent="0.3">
      <c r="A206" s="229"/>
      <c r="B206" s="229"/>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row>
    <row r="207" spans="1:26" ht="35.15" customHeight="1" x14ac:dyDescent="0.3">
      <c r="A207" s="229"/>
      <c r="B207" s="229"/>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row>
    <row r="208" spans="1:26" ht="35.15" customHeight="1" x14ac:dyDescent="0.3">
      <c r="A208" s="229"/>
      <c r="B208" s="229"/>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row>
    <row r="209" spans="1:26" ht="35.15" customHeight="1" x14ac:dyDescent="0.3">
      <c r="A209" s="229"/>
      <c r="B209" s="229"/>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row>
    <row r="210" spans="1:26" ht="35.15" customHeight="1" x14ac:dyDescent="0.3">
      <c r="A210" s="229"/>
      <c r="B210" s="229"/>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row>
    <row r="211" spans="1:26" ht="35.15" customHeight="1" x14ac:dyDescent="0.3">
      <c r="A211" s="229"/>
      <c r="B211" s="229"/>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row>
    <row r="212" spans="1:26" ht="35.15" customHeight="1" x14ac:dyDescent="0.3">
      <c r="A212" s="229"/>
      <c r="B212" s="229"/>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row>
    <row r="213" spans="1:26" ht="35.15" customHeight="1" x14ac:dyDescent="0.3">
      <c r="A213" s="229"/>
      <c r="B213" s="229"/>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row>
    <row r="214" spans="1:26" ht="35.15" customHeight="1" x14ac:dyDescent="0.3">
      <c r="A214" s="229"/>
      <c r="B214" s="229"/>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row>
    <row r="215" spans="1:26" ht="35.15" customHeight="1" x14ac:dyDescent="0.3">
      <c r="A215" s="229"/>
      <c r="B215" s="229"/>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9"/>
    </row>
    <row r="216" spans="1:26" ht="35.15" customHeight="1" x14ac:dyDescent="0.3">
      <c r="A216" s="229"/>
      <c r="B216" s="229"/>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row>
    <row r="217" spans="1:26" ht="35.15" customHeight="1" x14ac:dyDescent="0.3">
      <c r="A217" s="229"/>
      <c r="B217" s="229"/>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row>
    <row r="218" spans="1:26" ht="35.15" customHeight="1" x14ac:dyDescent="0.3">
      <c r="A218" s="229"/>
      <c r="B218" s="229"/>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row>
    <row r="219" spans="1:26" ht="35.15" customHeight="1" x14ac:dyDescent="0.3">
      <c r="A219" s="229"/>
      <c r="B219" s="229"/>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row>
    <row r="220" spans="1:26" ht="35.15" customHeight="1" x14ac:dyDescent="0.3">
      <c r="A220" s="229"/>
      <c r="B220" s="229"/>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row>
    <row r="221" spans="1:26" ht="35.15" customHeight="1" x14ac:dyDescent="0.3">
      <c r="A221" s="229"/>
      <c r="B221" s="229"/>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row>
    <row r="222" spans="1:26" ht="35.15" customHeight="1" x14ac:dyDescent="0.3">
      <c r="A222" s="229"/>
      <c r="B222" s="229"/>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row>
    <row r="223" spans="1:26" ht="35.15" customHeight="1" x14ac:dyDescent="0.3">
      <c r="A223" s="229"/>
      <c r="B223" s="229"/>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9"/>
    </row>
    <row r="224" spans="1:26" ht="35.15" customHeight="1" x14ac:dyDescent="0.3">
      <c r="A224" s="229"/>
      <c r="B224" s="229"/>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9"/>
    </row>
    <row r="225" spans="1:26" ht="35.15" customHeight="1" x14ac:dyDescent="0.3">
      <c r="A225" s="229"/>
      <c r="B225" s="229"/>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row>
    <row r="226" spans="1:26" ht="35.15" customHeight="1" x14ac:dyDescent="0.3">
      <c r="A226" s="229"/>
      <c r="B226" s="229"/>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row>
    <row r="227" spans="1:26" ht="35.15" customHeight="1" x14ac:dyDescent="0.3">
      <c r="A227" s="229"/>
      <c r="B227" s="229"/>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row>
    <row r="228" spans="1:26" ht="35.15" customHeight="1" x14ac:dyDescent="0.3">
      <c r="A228" s="229"/>
      <c r="B228" s="229"/>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row>
    <row r="229" spans="1:26" ht="35.15" customHeight="1" x14ac:dyDescent="0.3">
      <c r="A229" s="229"/>
      <c r="B229" s="22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row>
    <row r="230" spans="1:26" ht="35.15" customHeight="1" x14ac:dyDescent="0.3">
      <c r="A230" s="229"/>
      <c r="B230" s="229"/>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row>
    <row r="231" spans="1:26" ht="35.15" customHeight="1" x14ac:dyDescent="0.3">
      <c r="A231" s="229"/>
      <c r="B231" s="229"/>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row>
    <row r="232" spans="1:26" ht="35.15" customHeight="1" x14ac:dyDescent="0.3">
      <c r="A232" s="229"/>
      <c r="B232" s="229"/>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row>
    <row r="233" spans="1:26" ht="35.15" customHeight="1" x14ac:dyDescent="0.3">
      <c r="A233" s="229"/>
      <c r="B233" s="229"/>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row>
    <row r="234" spans="1:26" ht="35.15" customHeight="1" x14ac:dyDescent="0.3">
      <c r="A234" s="229"/>
      <c r="B234" s="229"/>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row>
    <row r="235" spans="1:26" ht="35.15" customHeight="1" x14ac:dyDescent="0.3">
      <c r="A235" s="229"/>
      <c r="B235" s="229"/>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row>
    <row r="236" spans="1:26" ht="35.15" customHeight="1" x14ac:dyDescent="0.3">
      <c r="A236" s="229"/>
      <c r="B236" s="229"/>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row>
    <row r="237" spans="1:26" ht="35.15" customHeight="1" x14ac:dyDescent="0.3">
      <c r="A237" s="229"/>
      <c r="B237" s="229"/>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row>
    <row r="238" spans="1:26" ht="35.15" customHeight="1" x14ac:dyDescent="0.3">
      <c r="A238" s="229"/>
      <c r="B238" s="229"/>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9"/>
    </row>
    <row r="239" spans="1:26" ht="35.15" customHeight="1" x14ac:dyDescent="0.3">
      <c r="A239" s="229"/>
      <c r="B239" s="229"/>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row>
    <row r="240" spans="1:26" ht="35.15" customHeight="1" x14ac:dyDescent="0.3">
      <c r="A240" s="229"/>
      <c r="B240" s="229"/>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row>
    <row r="241" spans="1:26" ht="35.15" customHeight="1" x14ac:dyDescent="0.3">
      <c r="A241" s="229"/>
      <c r="B241" s="229"/>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row>
    <row r="242" spans="1:26" ht="35.15" customHeight="1" x14ac:dyDescent="0.3">
      <c r="A242" s="229"/>
      <c r="B242" s="229"/>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row>
    <row r="243" spans="1:26" ht="35.15" customHeight="1" x14ac:dyDescent="0.3">
      <c r="A243" s="229"/>
      <c r="B243" s="229"/>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9"/>
    </row>
    <row r="244" spans="1:26" ht="35.15" customHeight="1" x14ac:dyDescent="0.3">
      <c r="A244" s="229"/>
      <c r="B244" s="229"/>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row>
    <row r="245" spans="1:26" ht="35.15" customHeight="1" x14ac:dyDescent="0.3">
      <c r="A245" s="229"/>
      <c r="B245" s="229"/>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row>
    <row r="246" spans="1:26" ht="35.15" customHeight="1" x14ac:dyDescent="0.3">
      <c r="A246" s="229"/>
      <c r="B246" s="229"/>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9"/>
    </row>
    <row r="247" spans="1:26" ht="35.15" customHeight="1" x14ac:dyDescent="0.3">
      <c r="A247" s="229"/>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row>
    <row r="248" spans="1:26" ht="35.15" customHeight="1" x14ac:dyDescent="0.3">
      <c r="A248" s="229"/>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row>
    <row r="249" spans="1:26" ht="35.15" customHeight="1" x14ac:dyDescent="0.3">
      <c r="A249" s="229"/>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row>
    <row r="250" spans="1:26" ht="35.15" customHeight="1" x14ac:dyDescent="0.3">
      <c r="A250" s="229"/>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row>
    <row r="251" spans="1:26" ht="35.15" customHeight="1" x14ac:dyDescent="0.3">
      <c r="A251" s="229"/>
      <c r="B251" s="229"/>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9"/>
    </row>
    <row r="252" spans="1:26" ht="35.15" customHeight="1" x14ac:dyDescent="0.3">
      <c r="A252" s="229"/>
      <c r="B252" s="229"/>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9"/>
    </row>
    <row r="253" spans="1:26" ht="35.15" customHeight="1" x14ac:dyDescent="0.3">
      <c r="A253" s="229"/>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row>
    <row r="254" spans="1:26" ht="35.15" customHeight="1" x14ac:dyDescent="0.3">
      <c r="A254" s="229"/>
      <c r="B254" s="229"/>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row>
    <row r="255" spans="1:26" ht="35.15" customHeight="1" x14ac:dyDescent="0.3">
      <c r="A255" s="229"/>
      <c r="B255" s="229"/>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row>
    <row r="256" spans="1:26" ht="35.15" customHeight="1" x14ac:dyDescent="0.3">
      <c r="A256" s="229"/>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row>
    <row r="257" spans="1:26" ht="35.15" customHeight="1" x14ac:dyDescent="0.3">
      <c r="A257" s="229"/>
      <c r="B257" s="229"/>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row>
    <row r="258" spans="1:26" ht="35.15" customHeight="1" x14ac:dyDescent="0.3">
      <c r="A258" s="229"/>
      <c r="B258" s="229"/>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row>
    <row r="259" spans="1:26" ht="35.15" customHeight="1" x14ac:dyDescent="0.3">
      <c r="A259" s="229"/>
      <c r="B259" s="229"/>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row>
    <row r="260" spans="1:26" ht="35.15" customHeight="1" x14ac:dyDescent="0.3">
      <c r="A260" s="229"/>
      <c r="B260" s="229"/>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row>
  </sheetData>
  <sheetProtection algorithmName="SHA-512" hashValue="A239G3Chf7lqqrZMC4GQYEbw8CzD47UngRnElIJWxCeWgQTTNMp8LF6F6hNH75pie6v3Nx2UnCBK3Djdi1k6Wg==" saltValue="ROqxcUIg0RcbqM8BTsGcyg==" spinCount="100000" sheet="1" objects="1" scenarios="1"/>
  <mergeCells count="39">
    <mergeCell ref="C2:T2"/>
    <mergeCell ref="A3:C3"/>
    <mergeCell ref="A5:V5"/>
    <mergeCell ref="B62:C62"/>
    <mergeCell ref="B63:C63"/>
    <mergeCell ref="H24:N24"/>
    <mergeCell ref="P24:V24"/>
    <mergeCell ref="B61:E61"/>
    <mergeCell ref="H62:I62"/>
    <mergeCell ref="A94:V94"/>
    <mergeCell ref="A136:V136"/>
    <mergeCell ref="A7:G7"/>
    <mergeCell ref="H7:N7"/>
    <mergeCell ref="P7:V7"/>
    <mergeCell ref="A24:G24"/>
    <mergeCell ref="B64:C64"/>
    <mergeCell ref="H65:I65"/>
    <mergeCell ref="H67:K67"/>
    <mergeCell ref="H68:K72"/>
    <mergeCell ref="H61:K61"/>
    <mergeCell ref="B65:C65"/>
    <mergeCell ref="B67:E67"/>
    <mergeCell ref="B68:E72"/>
    <mergeCell ref="N61:Q61"/>
    <mergeCell ref="A96:G96"/>
    <mergeCell ref="H96:N96"/>
    <mergeCell ref="P96:V96"/>
    <mergeCell ref="A138:G138"/>
    <mergeCell ref="H138:N138"/>
    <mergeCell ref="P138:V138"/>
    <mergeCell ref="A75:V75"/>
    <mergeCell ref="N62:O62"/>
    <mergeCell ref="N63:O63"/>
    <mergeCell ref="N64:O64"/>
    <mergeCell ref="N65:O65"/>
    <mergeCell ref="N67:Q67"/>
    <mergeCell ref="N68:Q72"/>
    <mergeCell ref="H63:I63"/>
    <mergeCell ref="H64:I64"/>
  </mergeCells>
  <conditionalFormatting sqref="B61:E72">
    <cfRule type="expression" dxfId="615" priority="11">
      <formula>AND($E$63&gt;15%,OR($E$64="",$E$64&gt;15%),OR($E$65="",$E$65&gt;15%))</formula>
    </cfRule>
    <cfRule type="expression" dxfId="614" priority="12">
      <formula>AND(OR($E$63="",$E$63&lt;15%),AND(AND($E$64&lt;&gt;"",$E$64&gt;15%),OR($E$65="",AND($E$65&lt;&gt;"",$E$65&gt;15%))))</formula>
    </cfRule>
    <cfRule type="expression" dxfId="613" priority="13">
      <formula>AND(OR($E$63="",$E$63&lt;15%),OR($E$64="",$E$64&lt;15%),AND($E$65&lt;&gt;"",$E$65&gt;15%))</formula>
    </cfRule>
  </conditionalFormatting>
  <conditionalFormatting sqref="H61:K72">
    <cfRule type="expression" dxfId="612" priority="2">
      <formula>AND($K$63&gt;15%,OR($K$64="",$K$64&gt;15%),OR($K$65="",$EK65&gt;15%))</formula>
    </cfRule>
    <cfRule type="expression" dxfId="611" priority="3">
      <formula>AND(OR($K$63="",$K$63&lt;15%),OR($K$64="",$K$64&lt;15%),AND($K$65&lt;&gt;"",$K$65&gt;15%))</formula>
    </cfRule>
    <cfRule type="expression" dxfId="610" priority="6">
      <formula>AND(OR($K$63="",$K$63&lt;15%),AND(AND($K$64&lt;&gt;"",$K$64&gt;15%),OR($K$65="",AND($K$65&lt;&gt;"",$K$65&gt;15%))))</formula>
    </cfRule>
  </conditionalFormatting>
  <conditionalFormatting sqref="H69:K70">
    <cfRule type="expression" dxfId="609" priority="568">
      <formula>AND($K$63&gt;15%,OR($K$64="",$K$64&gt;15%),OR($K$65="",#REF!&gt;15%))</formula>
    </cfRule>
  </conditionalFormatting>
  <conditionalFormatting sqref="H71:K72">
    <cfRule type="expression" dxfId="608" priority="571">
      <formula>AND($K$63&gt;15%,OR($K$64="",$K$64&gt;15%),OR($K$65="",$EK94&gt;15%))</formula>
    </cfRule>
  </conditionalFormatting>
  <conditionalFormatting sqref="N61:Q72">
    <cfRule type="expression" dxfId="607" priority="1">
      <formula>AND($Q$63&gt;15%,OR($Q$64="",$Q$64&gt;15%),OR($Q$65="",$QK65&gt;15%))</formula>
    </cfRule>
  </conditionalFormatting>
  <conditionalFormatting sqref="N62:Q70">
    <cfRule type="expression" dxfId="606" priority="8">
      <formula>AND(OR($Q$63="",$Q$63&lt;15%),OR($Q$64="",$Q$64&lt;15%),AND($Q$65&lt;&gt;"",$Q$65&gt;15%))</formula>
    </cfRule>
    <cfRule type="expression" dxfId="605" priority="9">
      <formula>AND(OR($Q$63="",$Q$63&lt;15%),AND(AND($Q$64&lt;&gt;"",$Q$64&gt;15%),OR($Q$65="",AND($Q$65&lt;&gt;"",$Q$65&gt;15%))))</formula>
    </cfRule>
  </conditionalFormatting>
  <conditionalFormatting sqref="N69:Q70">
    <cfRule type="expression" dxfId="604" priority="574">
      <formula>AND($Q$63&gt;15%,OR($Q$64="",$Q$64&gt;15%),OR($Q$65="",#REF!&gt;15%))</formula>
    </cfRule>
  </conditionalFormatting>
  <conditionalFormatting sqref="N71:Q72">
    <cfRule type="expression" dxfId="603" priority="575">
      <formula>AND($Q$63&gt;15%,OR($Q$64="",$Q$64&gt;15%),OR($Q$65="",$QK94&gt;15%))</formula>
    </cfRule>
  </conditionalFormatting>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3464-65A3-4DDE-A39B-FE4FE858670C}">
  <sheetPr codeName="Sheet4"/>
  <dimension ref="A1:J173"/>
  <sheetViews>
    <sheetView topLeftCell="A88" zoomScale="85" zoomScaleNormal="85" workbookViewId="0">
      <selection activeCell="B125" sqref="B125:B126"/>
    </sheetView>
  </sheetViews>
  <sheetFormatPr baseColWidth="10" defaultColWidth="9" defaultRowHeight="14.15" customHeight="1" x14ac:dyDescent="0.3"/>
  <cols>
    <col min="1" max="2" width="26.08203125" customWidth="1"/>
    <col min="3" max="3" width="17.08203125" customWidth="1"/>
    <col min="4" max="5" width="17.58203125" customWidth="1"/>
    <col min="7" max="7" width="12.08203125" customWidth="1"/>
    <col min="8" max="8" width="14.08203125" customWidth="1"/>
    <col min="9" max="9" width="23.58203125" customWidth="1"/>
    <col min="10" max="20" width="20.58203125" customWidth="1"/>
  </cols>
  <sheetData>
    <row r="1" spans="1:10" ht="14.15" customHeight="1" x14ac:dyDescent="0.3">
      <c r="A1" s="527" t="s">
        <v>129</v>
      </c>
      <c r="B1" s="527"/>
      <c r="C1" s="527"/>
      <c r="D1" s="527"/>
      <c r="E1" s="527"/>
    </row>
    <row r="2" spans="1:10" ht="14.15" customHeight="1" x14ac:dyDescent="0.3">
      <c r="A2" s="527"/>
      <c r="B2" s="527"/>
      <c r="C2" s="527"/>
      <c r="D2" s="527"/>
      <c r="E2" s="527"/>
    </row>
    <row r="3" spans="1:10" ht="14.15" customHeight="1" x14ac:dyDescent="0.3">
      <c r="A3" s="80"/>
      <c r="B3" s="80"/>
      <c r="C3" s="80"/>
      <c r="D3" s="80"/>
      <c r="E3" s="80"/>
      <c r="H3" s="528" t="s">
        <v>386</v>
      </c>
      <c r="I3" s="529"/>
      <c r="J3" s="529"/>
    </row>
    <row r="4" spans="1:10" ht="14.15" customHeight="1" thickBot="1" x14ac:dyDescent="0.35">
      <c r="A4" s="542" t="s">
        <v>384</v>
      </c>
      <c r="B4" s="542"/>
      <c r="C4" s="542"/>
      <c r="D4" s="542"/>
      <c r="E4" s="542"/>
      <c r="H4" s="247"/>
      <c r="I4" s="247" t="s">
        <v>389</v>
      </c>
      <c r="J4" s="247" t="s">
        <v>374</v>
      </c>
    </row>
    <row r="5" spans="1:10" ht="14.15" customHeight="1" thickBot="1" x14ac:dyDescent="0.35">
      <c r="A5" s="535" t="s">
        <v>143</v>
      </c>
      <c r="B5" s="538" t="s">
        <v>137</v>
      </c>
      <c r="C5" s="538" t="s">
        <v>113</v>
      </c>
      <c r="D5" s="535" t="s">
        <v>148</v>
      </c>
      <c r="E5" s="535" t="s">
        <v>175</v>
      </c>
      <c r="H5" s="247" t="s">
        <v>387</v>
      </c>
      <c r="I5" s="249">
        <f>CCM_Budget_Year1!D141+CCM_Budget_Year1!D143+CCM_Budget_Year1!D144+CCM_Budget_Year2!D143+CCM_Budget_Year2!D144+CCM_Budget_Year3!D143+CCM_Budget_Year3!D144</f>
        <v>168193.59</v>
      </c>
      <c r="J5" s="249">
        <f>CCM_Budget_Year1!M141+CCM_Budget_Year1!M143+CCM_Budget_Year1!M144+CCM_Budget_Year2!M143+CCM_Budget_Year2!M144+CCM_Budget_Year3!M143+CCM_Budget_Year3!M144</f>
        <v>0</v>
      </c>
    </row>
    <row r="6" spans="1:10" ht="14.15" customHeight="1" thickBot="1" x14ac:dyDescent="0.35">
      <c r="A6" s="535"/>
      <c r="B6" s="539"/>
      <c r="C6" s="539"/>
      <c r="D6" s="535"/>
      <c r="E6" s="535"/>
      <c r="H6" s="247" t="s">
        <v>388</v>
      </c>
      <c r="I6" s="249">
        <f ca="1">CCM_Budget_Year1!D146+CCM_Budget_Year1!D147+CCM_Budget_Year1!D149-CCM_Budget_Year1!D150+CCM_Budget_Year1!D151-CCM_Budget_Year1!D152+CCM_Budget_Year2!D146+CCM_Budget_Year2!D147+CCM_Budget_Year2!D149-CCM_Budget_Year2!D150+CCM_Budget_Year2!D151-CCM_Budget_Year2!D152+CCM_Budget_Year3!D146+CCM_Budget_Year3!D147+CCM_Budget_Year3!D149-CCM_Budget_Year3!D150+CCM_Budget_Year3!D151-CCM_Budget_Year3!D152</f>
        <v>154404.49</v>
      </c>
      <c r="J6" s="249">
        <f ca="1">CCM_Budget_Year1!M146+CCM_Budget_Year1!M147+CCM_Budget_Year1!M149-CCM_Budget_Year1!M150+CCM_Budget_Year1!M151-CCM_Budget_Year1!M152+CCM_Budget_Year2!M146+CCM_Budget_Year2!M147+CCM_Budget_Year2!M149-CCM_Budget_Year2!M150+CCM_Budget_Year2!M151-CCM_Budget_Year2!M152+CCM_Budget_Year3!M146+CCM_Budget_Year3!M147+CCM_Budget_Year3!M149-CCM_Budget_Year3!M150+CCM_Budget_Year3!M151-CCM_Budget_Year3!M152</f>
        <v>0</v>
      </c>
    </row>
    <row r="7" spans="1:10" ht="14.15" customHeight="1" thickBot="1" x14ac:dyDescent="0.35">
      <c r="A7" s="540" t="s">
        <v>110</v>
      </c>
      <c r="B7" s="532">
        <f>SUMIFS(CCM_Budget_Year1!G60:G69,CCM_Budget_Year1!D60:D69,"Oversight",CCM_Budget_Year1!C60:C69,"CCM Funding Agreement")</f>
        <v>0</v>
      </c>
      <c r="C7" s="532">
        <f>SUMIFS(CCM_Budget_Year1!G79:G108,CCM_Budget_Year1!D79:D108,"Oversight",CCM_Budget_Year1!C79:C108,"CCM Funding Agreement")</f>
        <v>19500</v>
      </c>
      <c r="D7" s="533">
        <f>IF(D$15&gt;0,SUM(B7:C8)/D$15,"")</f>
        <v>0.15577319422920227</v>
      </c>
      <c r="E7" s="533">
        <f>IF(C$15&gt;0,C7/C$15,"")</f>
        <v>0.51655629139072845</v>
      </c>
    </row>
    <row r="8" spans="1:10" ht="14.15" customHeight="1" thickBot="1" x14ac:dyDescent="0.35">
      <c r="A8" s="541"/>
      <c r="B8" s="532"/>
      <c r="C8" s="532"/>
      <c r="D8" s="534"/>
      <c r="E8" s="534"/>
    </row>
    <row r="9" spans="1:10" ht="14.15" customHeight="1" thickBot="1" x14ac:dyDescent="0.35">
      <c r="A9" s="540" t="s">
        <v>114</v>
      </c>
      <c r="B9" s="532">
        <f>SUMIFS(CCM_Budget_Year1!G60:G69,CCM_Budget_Year1!D60:D69,"Engagement",CCM_Budget_Year1!C60:C69,"CCM Funding Agreement")</f>
        <v>0</v>
      </c>
      <c r="C9" s="532">
        <f>SUMIFS(CCM_Budget_Year1!G79:G108,CCM_Budget_Year1!D79:D108,"Engagement",CCM_Budget_Year1!C79:C108,"CCM Funding Agreement")</f>
        <v>8750</v>
      </c>
      <c r="D9" s="533">
        <f>IF(D$15&gt;0,SUM(B9:C10)/D$15,"")</f>
        <v>6.9898228179770261E-2</v>
      </c>
      <c r="E9" s="533">
        <f t="shared" ref="E9" si="0">IF(C$15&gt;0,C9/C$15,"")</f>
        <v>0.23178807947019867</v>
      </c>
    </row>
    <row r="10" spans="1:10" ht="14.15" customHeight="1" thickBot="1" x14ac:dyDescent="0.35">
      <c r="A10" s="541"/>
      <c r="B10" s="532"/>
      <c r="C10" s="532"/>
      <c r="D10" s="534"/>
      <c r="E10" s="534"/>
    </row>
    <row r="11" spans="1:10" ht="14.15" customHeight="1" thickBot="1" x14ac:dyDescent="0.35">
      <c r="A11" s="540" t="s">
        <v>115</v>
      </c>
      <c r="B11" s="532">
        <f>SUMIFS(CCM_Budget_Year1!G60:G69,CCM_Budget_Year1!D60:D69,"Positioning",CCM_Budget_Year1!C60:C69,"CCM Funding Agreement")</f>
        <v>0</v>
      </c>
      <c r="C11" s="532">
        <f>SUMIFS(CCM_Budget_Year1!G79:G108,CCM_Budget_Year1!D79:D108,"Positioning",CCM_Budget_Year1!C79:C108,"CCM Funding Agreement")</f>
        <v>0</v>
      </c>
      <c r="D11" s="533">
        <f>IF(D$15&gt;0,SUM(B11:C12)/D$15,"")</f>
        <v>0</v>
      </c>
      <c r="E11" s="533">
        <f t="shared" ref="E11" si="1">IF(C$15&gt;0,C11/C$15,"")</f>
        <v>0</v>
      </c>
    </row>
    <row r="12" spans="1:10" ht="14.15" customHeight="1" thickBot="1" x14ac:dyDescent="0.35">
      <c r="A12" s="541"/>
      <c r="B12" s="532"/>
      <c r="C12" s="532"/>
      <c r="D12" s="534"/>
      <c r="E12" s="534"/>
    </row>
    <row r="13" spans="1:10" ht="14.15" customHeight="1" thickBot="1" x14ac:dyDescent="0.35">
      <c r="A13" s="540" t="s">
        <v>128</v>
      </c>
      <c r="B13" s="532">
        <f>SUMIFS(CCM_Budget_Year1!G60:G69,CCM_Budget_Year1!D60:D69,"Operations",CCM_Budget_Year1!C60:C69,"CCM Funding Agreement")</f>
        <v>87432</v>
      </c>
      <c r="C13" s="532">
        <f>SUMIFS(CCM_Budget_Year1!G79:G108,CCM_Budget_Year1!D79:D108,"Operations",CCM_Budget_Year1!C79:C108,"CCM Funding Agreement")</f>
        <v>9500</v>
      </c>
      <c r="D13" s="533">
        <f>IF(D$15&gt;0,SUM(B13:C14)/D$15,"")</f>
        <v>0.77432857759102747</v>
      </c>
      <c r="E13" s="533">
        <f t="shared" ref="E13" si="2">IF(C$15&gt;0,C13/C$15,"")</f>
        <v>0.25165562913907286</v>
      </c>
    </row>
    <row r="14" spans="1:10" ht="14.15" customHeight="1" thickBot="1" x14ac:dyDescent="0.35">
      <c r="A14" s="541"/>
      <c r="B14" s="532"/>
      <c r="C14" s="532"/>
      <c r="D14" s="534"/>
      <c r="E14" s="534"/>
    </row>
    <row r="15" spans="1:10" ht="14.15" customHeight="1" thickBot="1" x14ac:dyDescent="0.35">
      <c r="A15" s="535" t="s">
        <v>122</v>
      </c>
      <c r="B15" s="536">
        <f>SUM(B7:B14)</f>
        <v>87432</v>
      </c>
      <c r="C15" s="536">
        <f>SUM(C7:C14)</f>
        <v>37750</v>
      </c>
      <c r="D15" s="536">
        <f>SUM(B15:C16)</f>
        <v>125182</v>
      </c>
      <c r="E15" s="533">
        <f>IF(C$15&gt;0,C15/C$15,"")</f>
        <v>1</v>
      </c>
    </row>
    <row r="16" spans="1:10" ht="14.15" customHeight="1" thickBot="1" x14ac:dyDescent="0.35">
      <c r="A16" s="535"/>
      <c r="B16" s="537"/>
      <c r="C16" s="537"/>
      <c r="D16" s="537"/>
      <c r="E16" s="534"/>
    </row>
    <row r="17" spans="1:5" ht="14.15" customHeight="1" thickBot="1" x14ac:dyDescent="0.35">
      <c r="A17" s="535" t="s">
        <v>355</v>
      </c>
      <c r="B17" s="533">
        <f>IF(AND(B15=0,C15=0),"",B15/SUM(B15:C16))</f>
        <v>0.69843907271013406</v>
      </c>
      <c r="C17" s="533">
        <f>IF(AND(B15=0,C15=0),"",C15/SUM(B15:C16))</f>
        <v>0.30156092728986594</v>
      </c>
      <c r="D17" s="536"/>
      <c r="E17" s="533"/>
    </row>
    <row r="18" spans="1:5" ht="14.15" customHeight="1" thickBot="1" x14ac:dyDescent="0.35">
      <c r="A18" s="535"/>
      <c r="B18" s="534"/>
      <c r="C18" s="534"/>
      <c r="D18" s="537"/>
      <c r="E18" s="534"/>
    </row>
    <row r="20" spans="1:5" ht="14.15" customHeight="1" thickBot="1" x14ac:dyDescent="0.35">
      <c r="A20" s="542" t="s">
        <v>165</v>
      </c>
      <c r="B20" s="542"/>
      <c r="C20" s="542"/>
      <c r="D20" s="542"/>
    </row>
    <row r="21" spans="1:5" ht="14.15" customHeight="1" thickBot="1" x14ac:dyDescent="0.35">
      <c r="A21" s="535" t="s">
        <v>143</v>
      </c>
      <c r="B21" s="538" t="s">
        <v>137</v>
      </c>
      <c r="C21" s="538" t="s">
        <v>113</v>
      </c>
      <c r="D21" s="535" t="s">
        <v>148</v>
      </c>
    </row>
    <row r="22" spans="1:5" ht="14.15" customHeight="1" thickBot="1" x14ac:dyDescent="0.35">
      <c r="A22" s="535"/>
      <c r="B22" s="539"/>
      <c r="C22" s="539"/>
      <c r="D22" s="535"/>
    </row>
    <row r="23" spans="1:5" ht="14.15" customHeight="1" thickBot="1" x14ac:dyDescent="0.35">
      <c r="A23" s="540" t="s">
        <v>110</v>
      </c>
      <c r="B23" s="532">
        <f>SUMIFS(CCM_Budget_Year1!G60:G69,CCM_Budget_Year1!D60:D69,"Oversight",CCM_Budget_Year1!C60:C69,"CCM Evolution")</f>
        <v>31200</v>
      </c>
      <c r="C23" s="532">
        <f>SUMIFS(CCM_Budget_Year1!G79:G108,CCM_Budget_Year1!D79:D108,"Oversight",CCM_Budget_Year1!C79:C108,"CCM Evolution")</f>
        <v>0</v>
      </c>
      <c r="D23" s="533">
        <f>IF(D$31&gt;0,SUM(B23:C24)/D$31,"")</f>
        <v>0.9403921013091644</v>
      </c>
    </row>
    <row r="24" spans="1:5" ht="14.15" customHeight="1" thickBot="1" x14ac:dyDescent="0.35">
      <c r="A24" s="541"/>
      <c r="B24" s="532"/>
      <c r="C24" s="532"/>
      <c r="D24" s="534"/>
    </row>
    <row r="25" spans="1:5" ht="14.15" customHeight="1" thickBot="1" x14ac:dyDescent="0.35">
      <c r="A25" s="540" t="s">
        <v>114</v>
      </c>
      <c r="B25" s="532">
        <f>SUMIFS(CCM_Budget_Year1!G60:G69,CCM_Budget_Year1!D60:D69,"Engagement",CCM_Budget_Year1!C60:C69,"CCM Evolution")</f>
        <v>0</v>
      </c>
      <c r="C25" s="532">
        <f>SUMIFS(CCM_Budget_Year1!G79:G108,CCM_Budget_Year1!D79:D108,"Engagement",CCM_Budget_Year1!C79:C108,"CCM Evolution")</f>
        <v>1977.65</v>
      </c>
      <c r="D25" s="533">
        <f>IF(D$31&gt;0,SUM(B25:C26)/D$31,"")</f>
        <v>5.9607898690835548E-2</v>
      </c>
    </row>
    <row r="26" spans="1:5" ht="14.15" customHeight="1" thickBot="1" x14ac:dyDescent="0.35">
      <c r="A26" s="541"/>
      <c r="B26" s="532"/>
      <c r="C26" s="532"/>
      <c r="D26" s="534"/>
    </row>
    <row r="27" spans="1:5" ht="14.15" customHeight="1" thickBot="1" x14ac:dyDescent="0.35">
      <c r="A27" s="540" t="s">
        <v>115</v>
      </c>
      <c r="B27" s="532">
        <f>SUMIFS(CCM_Budget_Year1!G60:G69,CCM_Budget_Year1!D60:D69,"Positioning",CCM_Budget_Year1!C60:C69,"CCM Evolution")</f>
        <v>0</v>
      </c>
      <c r="C27" s="532">
        <f>SUMIFS(CCM_Budget_Year1!G79:G108,CCM_Budget_Year1!D79:D108,"Positioning",CCM_Budget_Year1!C79:C108,"CCM Evolution")</f>
        <v>0</v>
      </c>
      <c r="D27" s="533">
        <f>IF(D$31&gt;0,SUM(B27:C28)/D$31,"")</f>
        <v>0</v>
      </c>
    </row>
    <row r="28" spans="1:5" ht="14.15" customHeight="1" thickBot="1" x14ac:dyDescent="0.35">
      <c r="A28" s="541"/>
      <c r="B28" s="532"/>
      <c r="C28" s="532"/>
      <c r="D28" s="534"/>
    </row>
    <row r="29" spans="1:5" ht="14.15" customHeight="1" thickBot="1" x14ac:dyDescent="0.35">
      <c r="A29" s="540" t="s">
        <v>128</v>
      </c>
      <c r="B29" s="532">
        <f>SUMIFS(CCM_Budget_Year1!G60:G69,CCM_Budget_Year1!D60:D69,"Operations",CCM_Budget_Year1!C60:C69,"CCM Evolution")</f>
        <v>0</v>
      </c>
      <c r="C29" s="532">
        <f>SUMIFS(CCM_Budget_Year1!G79:G108,CCM_Budget_Year1!D79:D108,"Operations",CCM_Budget_Year1!C79:C108,"CCM Evolution")</f>
        <v>0</v>
      </c>
      <c r="D29" s="533">
        <f>IF(D$31&gt;0,SUM(B29:C30)/D$31,"")</f>
        <v>0</v>
      </c>
    </row>
    <row r="30" spans="1:5" ht="14.15" customHeight="1" thickBot="1" x14ac:dyDescent="0.35">
      <c r="A30" s="541"/>
      <c r="B30" s="532"/>
      <c r="C30" s="532"/>
      <c r="D30" s="534"/>
    </row>
    <row r="31" spans="1:5" ht="14.15" customHeight="1" thickBot="1" x14ac:dyDescent="0.35">
      <c r="A31" s="535" t="s">
        <v>122</v>
      </c>
      <c r="B31" s="536">
        <f>SUM(B23:B30)</f>
        <v>31200</v>
      </c>
      <c r="C31" s="536">
        <f>SUM(C23:C30)</f>
        <v>1977.65</v>
      </c>
      <c r="D31" s="548">
        <f>SUM(B31:C32)</f>
        <v>33177.65</v>
      </c>
    </row>
    <row r="32" spans="1:5" ht="14.15" customHeight="1" thickBot="1" x14ac:dyDescent="0.35">
      <c r="A32" s="535"/>
      <c r="B32" s="537"/>
      <c r="C32" s="537"/>
      <c r="D32" s="549"/>
    </row>
    <row r="35" spans="1:5" ht="14.15" customHeight="1" x14ac:dyDescent="0.3">
      <c r="A35" s="543" t="s">
        <v>179</v>
      </c>
      <c r="B35" s="543"/>
      <c r="C35" s="543"/>
    </row>
    <row r="36" spans="1:5" ht="14.15" customHeight="1" x14ac:dyDescent="0.3">
      <c r="A36" s="544" t="s">
        <v>121</v>
      </c>
      <c r="B36" s="545">
        <f>SUMIF(CCM_Budget_Year1!C60:C69,"COVID19RM",CCM_Budget_Year1!G60:G69)</f>
        <v>0</v>
      </c>
      <c r="C36" s="547" t="str">
        <f>IF(B$42&gt;0,B36/B$42,"")</f>
        <v/>
      </c>
    </row>
    <row r="37" spans="1:5" ht="14.15" customHeight="1" x14ac:dyDescent="0.3">
      <c r="A37" s="544"/>
      <c r="B37" s="546"/>
      <c r="C37" s="547"/>
    </row>
    <row r="38" spans="1:5" ht="14.15" customHeight="1" x14ac:dyDescent="0.3">
      <c r="A38" s="544" t="s">
        <v>298</v>
      </c>
      <c r="B38" s="545">
        <f>SUMIFS(CCM_Budget_Year1!G79:G108,CCM_Budget_Year1!C79:C108,"COVID19RM",CCM_Budget_Year1!E79:E108,"External Professional Services")</f>
        <v>0</v>
      </c>
      <c r="C38" s="547" t="str">
        <f t="shared" ref="C38" si="3">IF(B$42&gt;0,B38/B$42,"")</f>
        <v/>
      </c>
    </row>
    <row r="39" spans="1:5" ht="14.15" customHeight="1" x14ac:dyDescent="0.3">
      <c r="A39" s="544"/>
      <c r="B39" s="546"/>
      <c r="C39" s="547"/>
    </row>
    <row r="40" spans="1:5" ht="14.15" customHeight="1" x14ac:dyDescent="0.3">
      <c r="A40" s="544" t="s">
        <v>305</v>
      </c>
      <c r="B40" s="545">
        <f>SUMIFS(CCM_Budget_Year1!G79:G108,CCM_Budget_Year1!C79:C108,"COVID19RM",CCM_Budget_Year1!E79:E108,"&lt;&gt;External Professional Services")</f>
        <v>0</v>
      </c>
      <c r="C40" s="547" t="str">
        <f t="shared" ref="C40" si="4">IF(B$42&gt;0,B40/B$42,"")</f>
        <v/>
      </c>
    </row>
    <row r="41" spans="1:5" ht="14.15" customHeight="1" x14ac:dyDescent="0.3">
      <c r="A41" s="544"/>
      <c r="B41" s="546"/>
      <c r="C41" s="547"/>
    </row>
    <row r="42" spans="1:5" ht="14.15" customHeight="1" x14ac:dyDescent="0.3">
      <c r="A42" s="544" t="s">
        <v>122</v>
      </c>
      <c r="B42" s="545">
        <f>SUM(B36:B41)</f>
        <v>0</v>
      </c>
      <c r="C42" s="547" t="str">
        <f t="shared" ref="C42" si="5">IF(B$42&gt;0,B42/B$42,"")</f>
        <v/>
      </c>
    </row>
    <row r="43" spans="1:5" ht="14.15" customHeight="1" x14ac:dyDescent="0.3">
      <c r="A43" s="544"/>
      <c r="B43" s="546"/>
      <c r="C43" s="547"/>
    </row>
    <row r="45" spans="1:5" ht="14.15" customHeight="1" x14ac:dyDescent="0.3">
      <c r="A45" s="527" t="s">
        <v>311</v>
      </c>
      <c r="B45" s="527"/>
      <c r="C45" s="527"/>
      <c r="D45" s="527"/>
      <c r="E45" s="527"/>
    </row>
    <row r="46" spans="1:5" ht="14.15" customHeight="1" x14ac:dyDescent="0.3">
      <c r="A46" s="527"/>
      <c r="B46" s="527"/>
      <c r="C46" s="527"/>
      <c r="D46" s="527"/>
      <c r="E46" s="527"/>
    </row>
    <row r="48" spans="1:5" ht="14.15" customHeight="1" thickBot="1" x14ac:dyDescent="0.35">
      <c r="A48" s="542" t="s">
        <v>384</v>
      </c>
      <c r="B48" s="542"/>
      <c r="C48" s="542"/>
      <c r="D48" s="542"/>
      <c r="E48" s="542"/>
    </row>
    <row r="49" spans="1:5" ht="14.15" customHeight="1" thickBot="1" x14ac:dyDescent="0.35">
      <c r="A49" s="535" t="s">
        <v>339</v>
      </c>
      <c r="B49" s="538" t="s">
        <v>137</v>
      </c>
      <c r="C49" s="538" t="s">
        <v>113</v>
      </c>
      <c r="D49" s="535" t="s">
        <v>148</v>
      </c>
      <c r="E49" s="535" t="s">
        <v>175</v>
      </c>
    </row>
    <row r="50" spans="1:5" ht="14.15" customHeight="1" thickBot="1" x14ac:dyDescent="0.35">
      <c r="A50" s="535"/>
      <c r="B50" s="539"/>
      <c r="C50" s="539"/>
      <c r="D50" s="535"/>
      <c r="E50" s="535"/>
    </row>
    <row r="51" spans="1:5" ht="14.15" customHeight="1" thickBot="1" x14ac:dyDescent="0.35">
      <c r="A51" s="540" t="s">
        <v>110</v>
      </c>
      <c r="B51" s="532">
        <f>SUMIFS(CCM_Budget_Year1!H60:H69,CCM_Budget_Year1!D60:D69,"Oversight",CCM_Budget_Year1!C60:C69,"CCM Funding Agreement")</f>
        <v>0</v>
      </c>
      <c r="C51" s="532">
        <f>SUMIFS(CCM_Budget_Year1!H79:H108,CCM_Budget_Year1!D79:D108,"Oversight",CCM_Budget_Year1!C79:C108,"CCM Funding Agreement")</f>
        <v>18058.980000000003</v>
      </c>
      <c r="D51" s="533">
        <f>IF(D$59&gt;0,SUM(B51:C52)/D$59,"")</f>
        <v>0.14896874152414025</v>
      </c>
      <c r="E51" s="533">
        <f>IF(C$59&gt;0,C51/C$59,"")</f>
        <v>0.51392016883487213</v>
      </c>
    </row>
    <row r="52" spans="1:5" ht="14.15" customHeight="1" thickBot="1" x14ac:dyDescent="0.35">
      <c r="A52" s="541"/>
      <c r="B52" s="532"/>
      <c r="C52" s="532"/>
      <c r="D52" s="534"/>
      <c r="E52" s="534"/>
    </row>
    <row r="53" spans="1:5" ht="14.15" customHeight="1" thickBot="1" x14ac:dyDescent="0.35">
      <c r="A53" s="540" t="s">
        <v>114</v>
      </c>
      <c r="B53" s="532">
        <f>SUMIFS(CCM_Budget_Year1!H60:H69,CCM_Budget_Year1!D60:D69,"Engagement",CCM_Budget_Year1!C60:C69,"CCM Funding Agreement")</f>
        <v>0</v>
      </c>
      <c r="C53" s="532">
        <f>SUMIFS(CCM_Budget_Year1!H79:H108,CCM_Budget_Year1!D79:D108,"Engagement",CCM_Budget_Year1!C79:C108,"CCM Funding Agreement")</f>
        <v>8063.94</v>
      </c>
      <c r="D53" s="533">
        <f t="shared" ref="D53" si="6">IF(D$59&gt;0,SUM(B53:C54)/D$59,"")</f>
        <v>6.6519537289823419E-2</v>
      </c>
      <c r="E53" s="533">
        <f t="shared" ref="E53" si="7">IF(C$59&gt;0,C53/C$59,"")</f>
        <v>0.22948258463513874</v>
      </c>
    </row>
    <row r="54" spans="1:5" ht="14.15" customHeight="1" thickBot="1" x14ac:dyDescent="0.35">
      <c r="A54" s="541"/>
      <c r="B54" s="532"/>
      <c r="C54" s="532"/>
      <c r="D54" s="534"/>
      <c r="E54" s="534"/>
    </row>
    <row r="55" spans="1:5" ht="14.15" customHeight="1" thickBot="1" x14ac:dyDescent="0.35">
      <c r="A55" s="540" t="s">
        <v>115</v>
      </c>
      <c r="B55" s="532">
        <f>SUMIFS(CCM_Budget_Year1!H60:H69,CCM_Budget_Year1!D60:D69,"Positioning",CCM_Budget_Year1!C60:C69,"CCM Funding Agreement")</f>
        <v>0</v>
      </c>
      <c r="C55" s="532">
        <f>SUMIFS(CCM_Budget_Year1!H79:H108,CCM_Budget_Year1!D79:D108,"Positioning",CCM_Budget_Year1!C79:C108,"CCM Funding Agreement")</f>
        <v>0</v>
      </c>
      <c r="D55" s="533">
        <f t="shared" ref="D55" si="8">IF(D$59&gt;0,SUM(B55:C56)/D$59,"")</f>
        <v>0</v>
      </c>
      <c r="E55" s="533">
        <f t="shared" ref="E55" si="9">IF(C$59&gt;0,C55/C$59,"")</f>
        <v>0</v>
      </c>
    </row>
    <row r="56" spans="1:5" ht="14.15" customHeight="1" thickBot="1" x14ac:dyDescent="0.35">
      <c r="A56" s="541"/>
      <c r="B56" s="532"/>
      <c r="C56" s="532"/>
      <c r="D56" s="534"/>
      <c r="E56" s="534"/>
    </row>
    <row r="57" spans="1:5" ht="14.15" customHeight="1" thickBot="1" x14ac:dyDescent="0.35">
      <c r="A57" s="540" t="s">
        <v>128</v>
      </c>
      <c r="B57" s="532">
        <f>SUMIFS(CCM_Budget_Year1!H60:H69,CCM_Budget_Year1!D60:D69,"Operations",CCM_Budget_Year1!C60:C69,"CCM Funding Agreement")</f>
        <v>86086.98000000001</v>
      </c>
      <c r="C57" s="532">
        <f>SUMIFS(CCM_Budget_Year1!H79:H108,CCM_Budget_Year1!D79:D108,"Operations",CCM_Budget_Year1!C79:C108,"CCM Funding Agreement")</f>
        <v>9016.74</v>
      </c>
      <c r="D57" s="533">
        <f t="shared" ref="D57" si="10">IF(D$59&gt;0,SUM(B57:C58)/D$59,"")</f>
        <v>0.7845117211860364</v>
      </c>
      <c r="E57" s="533">
        <f t="shared" ref="E57" si="11">IF(C$59&gt;0,C57/C$59,"")</f>
        <v>0.25659724652998916</v>
      </c>
    </row>
    <row r="58" spans="1:5" ht="14.15" customHeight="1" thickBot="1" x14ac:dyDescent="0.35">
      <c r="A58" s="541"/>
      <c r="B58" s="532"/>
      <c r="C58" s="532"/>
      <c r="D58" s="534"/>
      <c r="E58" s="534"/>
    </row>
    <row r="59" spans="1:5" ht="14.15" customHeight="1" thickBot="1" x14ac:dyDescent="0.35">
      <c r="A59" s="535" t="s">
        <v>122</v>
      </c>
      <c r="B59" s="536">
        <f>SUM(B51:B58)</f>
        <v>86086.98000000001</v>
      </c>
      <c r="C59" s="536">
        <f>SUM(C51:C58)</f>
        <v>35139.660000000003</v>
      </c>
      <c r="D59" s="536">
        <f>SUM(B59:C60)</f>
        <v>121226.64000000001</v>
      </c>
      <c r="E59" s="533">
        <f>IF(C$59&gt;0,C59/C$59,"")</f>
        <v>1</v>
      </c>
    </row>
    <row r="60" spans="1:5" ht="14.15" customHeight="1" thickBot="1" x14ac:dyDescent="0.35">
      <c r="A60" s="535"/>
      <c r="B60" s="537"/>
      <c r="C60" s="537"/>
      <c r="D60" s="537"/>
      <c r="E60" s="534"/>
    </row>
    <row r="61" spans="1:5" ht="14.15" customHeight="1" thickBot="1" x14ac:dyDescent="0.35">
      <c r="A61" s="535" t="s">
        <v>355</v>
      </c>
      <c r="B61" s="533">
        <f>IF(AND(B59=0,C59=0),"",B59/SUM(B59:C59))</f>
        <v>0.71013252532611648</v>
      </c>
      <c r="C61" s="533">
        <f>IF(AND(B59=0,C59=0),"",C59/SUM(B59:C59))</f>
        <v>0.28986747467388357</v>
      </c>
      <c r="D61" s="536"/>
      <c r="E61" s="533"/>
    </row>
    <row r="62" spans="1:5" ht="14.15" customHeight="1" thickBot="1" x14ac:dyDescent="0.35">
      <c r="A62" s="535"/>
      <c r="B62" s="534"/>
      <c r="C62" s="534"/>
      <c r="D62" s="537"/>
      <c r="E62" s="534"/>
    </row>
    <row r="64" spans="1:5" ht="14.15" customHeight="1" thickBot="1" x14ac:dyDescent="0.35">
      <c r="A64" s="542" t="s">
        <v>165</v>
      </c>
      <c r="B64" s="542"/>
      <c r="C64" s="542"/>
      <c r="D64" s="542"/>
    </row>
    <row r="65" spans="1:4" ht="14.15" customHeight="1" thickBot="1" x14ac:dyDescent="0.35">
      <c r="A65" s="535" t="s">
        <v>143</v>
      </c>
      <c r="B65" s="538" t="s">
        <v>137</v>
      </c>
      <c r="C65" s="538" t="s">
        <v>113</v>
      </c>
      <c r="D65" s="535" t="s">
        <v>148</v>
      </c>
    </row>
    <row r="66" spans="1:4" ht="14.15" customHeight="1" thickBot="1" x14ac:dyDescent="0.35">
      <c r="A66" s="535"/>
      <c r="B66" s="539"/>
      <c r="C66" s="539"/>
      <c r="D66" s="535"/>
    </row>
    <row r="67" spans="1:4" ht="14.15" customHeight="1" thickBot="1" x14ac:dyDescent="0.35">
      <c r="A67" s="540" t="s">
        <v>110</v>
      </c>
      <c r="B67" s="532">
        <f>SUMIFS(CCM_Budget_Year1!H60:H69,CCM_Budget_Year1!D60:D69,"Oversight",CCM_Budget_Year1!C60:C69,"CCM Evolution")</f>
        <v>31200</v>
      </c>
      <c r="C67" s="532">
        <f>SUMIFS(CCM_Budget_Year1!H79:H108,CCM_Budget_Year1!D79:D108,"Oversight",CCM_Budget_Year1!C79:C108,"CCM Evolution")</f>
        <v>0</v>
      </c>
      <c r="D67" s="533">
        <f>IF(D$75&gt;0,SUM(B67:C68)/D$75,"")</f>
        <v>0.94038643251446374</v>
      </c>
    </row>
    <row r="68" spans="1:4" ht="14.15" customHeight="1" thickBot="1" x14ac:dyDescent="0.35">
      <c r="A68" s="541"/>
      <c r="B68" s="532"/>
      <c r="C68" s="532"/>
      <c r="D68" s="534"/>
    </row>
    <row r="69" spans="1:4" ht="14.15" customHeight="1" thickBot="1" x14ac:dyDescent="0.35">
      <c r="A69" s="540" t="s">
        <v>114</v>
      </c>
      <c r="B69" s="532">
        <f>SUMIFS(CCM_Budget_Year1!H60:H69,CCM_Budget_Year1!D60:D69,"Engagement",CCM_Budget_Year1!C60:C69,"CCM Evolution")</f>
        <v>0</v>
      </c>
      <c r="C69" s="532">
        <f>SUMIFS(CCM_Budget_Year1!H79:H108,CCM_Budget_Year1!D79:D108,"Engagement",CCM_Budget_Year1!C79:C108,"CCM Evolution")</f>
        <v>1977.85</v>
      </c>
      <c r="D69" s="533">
        <f t="shared" ref="D69" si="12">IF(D$75&gt;0,SUM(B69:C70)/D$75,"")</f>
        <v>5.9613567485536284E-2</v>
      </c>
    </row>
    <row r="70" spans="1:4" ht="14.15" customHeight="1" thickBot="1" x14ac:dyDescent="0.35">
      <c r="A70" s="541"/>
      <c r="B70" s="532"/>
      <c r="C70" s="532"/>
      <c r="D70" s="534"/>
    </row>
    <row r="71" spans="1:4" ht="14.15" customHeight="1" thickBot="1" x14ac:dyDescent="0.35">
      <c r="A71" s="540" t="s">
        <v>115</v>
      </c>
      <c r="B71" s="532">
        <f>SUMIFS(CCM_Budget_Year1!H60:H69,CCM_Budget_Year1!D60:D69,"Positioning",CCM_Budget_Year1!C60:C69,"CCM Evolution")</f>
        <v>0</v>
      </c>
      <c r="C71" s="532">
        <f>SUMIFS(CCM_Budget_Year1!H79:H108,CCM_Budget_Year1!D79:D108,"Positioning",CCM_Budget_Year1!C79:C108,"CCM Evolution")</f>
        <v>0</v>
      </c>
      <c r="D71" s="533">
        <f t="shared" ref="D71" si="13">IF(D$75&gt;0,SUM(B71:C72)/D$75,"")</f>
        <v>0</v>
      </c>
    </row>
    <row r="72" spans="1:4" ht="14.15" customHeight="1" thickBot="1" x14ac:dyDescent="0.35">
      <c r="A72" s="541"/>
      <c r="B72" s="532"/>
      <c r="C72" s="532"/>
      <c r="D72" s="534"/>
    </row>
    <row r="73" spans="1:4" ht="14.15" customHeight="1" thickBot="1" x14ac:dyDescent="0.35">
      <c r="A73" s="540" t="s">
        <v>128</v>
      </c>
      <c r="B73" s="532">
        <f>SUMIFS(CCM_Budget_Year1!H60:H69,CCM_Budget_Year1!D60:D69,"Operations",CCM_Budget_Year1!C60:C69,"CCM Evolution")</f>
        <v>0</v>
      </c>
      <c r="C73" s="532">
        <f>SUMIFS(CCM_Budget_Year1!H79:H108,CCM_Budget_Year1!D79:D108,"Operations",CCM_Budget_Year1!C79:C108,"CCM Evolution")</f>
        <v>0</v>
      </c>
      <c r="D73" s="533">
        <f t="shared" ref="D73" si="14">IF(D$75&gt;0,SUM(B73:C74)/D$75,"")</f>
        <v>0</v>
      </c>
    </row>
    <row r="74" spans="1:4" ht="14.15" customHeight="1" thickBot="1" x14ac:dyDescent="0.35">
      <c r="A74" s="541"/>
      <c r="B74" s="532"/>
      <c r="C74" s="532"/>
      <c r="D74" s="534"/>
    </row>
    <row r="75" spans="1:4" ht="14.15" customHeight="1" thickBot="1" x14ac:dyDescent="0.35">
      <c r="A75" s="535" t="s">
        <v>122</v>
      </c>
      <c r="B75" s="536">
        <f>SUM(B67:B74)</f>
        <v>31200</v>
      </c>
      <c r="C75" s="536">
        <f>SUM(C67:C74)</f>
        <v>1977.85</v>
      </c>
      <c r="D75" s="548">
        <f>SUM(B75:C76)</f>
        <v>33177.85</v>
      </c>
    </row>
    <row r="76" spans="1:4" ht="14.15" customHeight="1" thickBot="1" x14ac:dyDescent="0.35">
      <c r="A76" s="535"/>
      <c r="B76" s="537"/>
      <c r="C76" s="537"/>
      <c r="D76" s="549"/>
    </row>
    <row r="79" spans="1:4" ht="14.15" customHeight="1" x14ac:dyDescent="0.3">
      <c r="A79" s="543" t="s">
        <v>179</v>
      </c>
      <c r="B79" s="543"/>
      <c r="C79" s="543"/>
    </row>
    <row r="80" spans="1:4" ht="14.15" customHeight="1" x14ac:dyDescent="0.3">
      <c r="A80" s="544" t="s">
        <v>121</v>
      </c>
      <c r="B80" s="545">
        <f>SUMIF(CCM_Budget_Year1!C60:C69,"COVID19RM",CCM_Budget_Year1!H60:H69)</f>
        <v>0</v>
      </c>
      <c r="C80" s="547" t="str">
        <f>IF(B$86&gt;0,B80/B$86,"")</f>
        <v/>
      </c>
    </row>
    <row r="81" spans="1:10" ht="14.15" customHeight="1" x14ac:dyDescent="0.3">
      <c r="A81" s="544"/>
      <c r="B81" s="546"/>
      <c r="C81" s="547"/>
    </row>
    <row r="82" spans="1:10" ht="14.15" customHeight="1" x14ac:dyDescent="0.3">
      <c r="A82" s="544" t="s">
        <v>298</v>
      </c>
      <c r="B82" s="545">
        <f>SUMIFS(CCM_Budget_Year1!H79:H108,CCM_Budget_Year1!C79:C108,"COVID19RM",CCM_Budget_Year1!E79:E108,"External Professional Services")</f>
        <v>0</v>
      </c>
      <c r="C82" s="547" t="str">
        <f t="shared" ref="C82" si="15">IF(B$86&gt;0,B82/B$86,"")</f>
        <v/>
      </c>
    </row>
    <row r="83" spans="1:10" ht="14.15" customHeight="1" x14ac:dyDescent="0.3">
      <c r="A83" s="544"/>
      <c r="B83" s="546"/>
      <c r="C83" s="547"/>
    </row>
    <row r="84" spans="1:10" ht="14.15" customHeight="1" x14ac:dyDescent="0.3">
      <c r="A84" s="544" t="s">
        <v>305</v>
      </c>
      <c r="B84" s="545">
        <f>SUMIFS(CCM_Budget_Year1!H79:H108,CCM_Budget_Year1!C79:C108,"COVID19RM",CCM_Budget_Year1!E79:E108,"&lt;&gt;External Professional Services")</f>
        <v>0</v>
      </c>
      <c r="C84" s="547" t="str">
        <f t="shared" ref="C84" si="16">IF(B$86&gt;0,B84/B$86,"")</f>
        <v/>
      </c>
    </row>
    <row r="85" spans="1:10" ht="14.15" customHeight="1" x14ac:dyDescent="0.3">
      <c r="A85" s="544"/>
      <c r="B85" s="546"/>
      <c r="C85" s="547"/>
    </row>
    <row r="86" spans="1:10" ht="14.15" customHeight="1" x14ac:dyDescent="0.3">
      <c r="A86" s="544" t="s">
        <v>122</v>
      </c>
      <c r="B86" s="545">
        <f>SUM(B80:B85)</f>
        <v>0</v>
      </c>
      <c r="C86" s="547" t="str">
        <f>IF(B$86&gt;0,B86/B$86,"")</f>
        <v/>
      </c>
    </row>
    <row r="87" spans="1:10" ht="14.15" customHeight="1" x14ac:dyDescent="0.3">
      <c r="A87" s="544"/>
      <c r="B87" s="546"/>
      <c r="C87" s="547"/>
    </row>
    <row r="88" spans="1:10" ht="14.15" customHeight="1" x14ac:dyDescent="0.3">
      <c r="F88" s="527" t="s">
        <v>385</v>
      </c>
      <c r="G88" s="527"/>
      <c r="H88" s="527"/>
      <c r="I88" s="527"/>
      <c r="J88" s="527"/>
    </row>
    <row r="89" spans="1:10" ht="14.15" customHeight="1" thickBot="1" x14ac:dyDescent="0.35"/>
    <row r="90" spans="1:10" ht="14.15" customHeight="1" thickBot="1" x14ac:dyDescent="0.35">
      <c r="A90" s="535" t="s">
        <v>177</v>
      </c>
      <c r="B90" s="538" t="s">
        <v>311</v>
      </c>
      <c r="C90" s="530" t="s">
        <v>129</v>
      </c>
      <c r="D90" s="530" t="s">
        <v>378</v>
      </c>
      <c r="F90" s="246"/>
      <c r="G90" s="246"/>
      <c r="H90" s="246" t="s">
        <v>129</v>
      </c>
      <c r="I90" s="246" t="s">
        <v>311</v>
      </c>
      <c r="J90" s="246" t="s">
        <v>378</v>
      </c>
    </row>
    <row r="91" spans="1:10" ht="14.15" customHeight="1" thickBot="1" x14ac:dyDescent="0.35">
      <c r="A91" s="535"/>
      <c r="B91" s="539"/>
      <c r="C91" s="531"/>
      <c r="D91" s="531"/>
      <c r="F91" s="246" t="s">
        <v>116</v>
      </c>
      <c r="G91" s="246" t="s">
        <v>137</v>
      </c>
      <c r="H91" s="249">
        <f>C92</f>
        <v>87432</v>
      </c>
      <c r="I91" s="249">
        <f>B92</f>
        <v>86086.98000000001</v>
      </c>
      <c r="J91" s="249">
        <f>D92</f>
        <v>0</v>
      </c>
    </row>
    <row r="92" spans="1:10" ht="14.15" customHeight="1" thickBot="1" x14ac:dyDescent="0.35">
      <c r="A92" s="538" t="s">
        <v>343</v>
      </c>
      <c r="B92" s="536">
        <f>B59</f>
        <v>86086.98000000001</v>
      </c>
      <c r="C92" s="532">
        <f>B15</f>
        <v>87432</v>
      </c>
      <c r="D92" s="532">
        <f>B125</f>
        <v>0</v>
      </c>
      <c r="F92" s="246"/>
      <c r="G92" s="246" t="s">
        <v>113</v>
      </c>
      <c r="H92" s="249">
        <f>C94</f>
        <v>37750</v>
      </c>
      <c r="I92" s="249">
        <f>B94</f>
        <v>35139.660000000003</v>
      </c>
      <c r="J92" s="249">
        <f>D94</f>
        <v>0</v>
      </c>
    </row>
    <row r="93" spans="1:10" ht="14.15" customHeight="1" thickBot="1" x14ac:dyDescent="0.35">
      <c r="A93" s="539"/>
      <c r="B93" s="537"/>
      <c r="C93" s="532"/>
      <c r="D93" s="532"/>
      <c r="F93" s="246" t="s">
        <v>126</v>
      </c>
      <c r="G93" s="246" t="s">
        <v>137</v>
      </c>
      <c r="H93" s="249">
        <f>FormulaGraphs_Year2!C92</f>
        <v>87432</v>
      </c>
      <c r="I93" s="249">
        <f>FormulaGraphs_Year2!B92</f>
        <v>0</v>
      </c>
      <c r="J93" s="249">
        <f>FormulaGraphs_Year2!D92</f>
        <v>0</v>
      </c>
    </row>
    <row r="94" spans="1:10" ht="14.15" customHeight="1" thickBot="1" x14ac:dyDescent="0.35">
      <c r="A94" s="535" t="s">
        <v>113</v>
      </c>
      <c r="B94" s="532">
        <f>C59</f>
        <v>35139.660000000003</v>
      </c>
      <c r="C94" s="532">
        <f>C15</f>
        <v>37750</v>
      </c>
      <c r="D94" s="532">
        <f>C125</f>
        <v>0</v>
      </c>
      <c r="F94" s="246"/>
      <c r="G94" s="246" t="s">
        <v>113</v>
      </c>
      <c r="H94" s="249">
        <f>FormulaGraphs_Year2!C94</f>
        <v>42750</v>
      </c>
      <c r="I94" s="249">
        <f>FormulaGraphs_Year2!B94</f>
        <v>0</v>
      </c>
      <c r="J94" s="249">
        <f>FormulaGraphs_Year2!D94</f>
        <v>0</v>
      </c>
    </row>
    <row r="95" spans="1:10" ht="14.15" customHeight="1" thickBot="1" x14ac:dyDescent="0.35">
      <c r="A95" s="535"/>
      <c r="B95" s="532"/>
      <c r="C95" s="532"/>
      <c r="D95" s="532"/>
      <c r="F95" s="246" t="s">
        <v>127</v>
      </c>
      <c r="G95" s="246" t="s">
        <v>137</v>
      </c>
      <c r="H95" s="249">
        <f>FormulaGraphs_Year3!C92</f>
        <v>91932</v>
      </c>
      <c r="I95" s="249">
        <f>FormulaGraphs_Year3!B92</f>
        <v>0</v>
      </c>
      <c r="J95" s="249">
        <f>FormulaGraphs_Year3!D92</f>
        <v>0</v>
      </c>
    </row>
    <row r="96" spans="1:10" ht="14.15" customHeight="1" thickBot="1" x14ac:dyDescent="0.35">
      <c r="F96" s="246"/>
      <c r="G96" s="246" t="s">
        <v>113</v>
      </c>
      <c r="H96" s="249">
        <f>FormulaGraphs_Year3!C94</f>
        <v>40500</v>
      </c>
      <c r="I96" s="249">
        <f>FormulaGraphs_Year3!B94</f>
        <v>0</v>
      </c>
      <c r="J96" s="249">
        <f>FormulaGraphs_Year3!D94</f>
        <v>0</v>
      </c>
    </row>
    <row r="97" spans="1:10" ht="14.15" customHeight="1" thickBot="1" x14ac:dyDescent="0.35">
      <c r="A97" s="535" t="s">
        <v>163</v>
      </c>
      <c r="B97" s="538" t="s">
        <v>311</v>
      </c>
      <c r="C97" s="530" t="s">
        <v>129</v>
      </c>
      <c r="D97" s="530" t="s">
        <v>378</v>
      </c>
    </row>
    <row r="98" spans="1:10" ht="14.15" customHeight="1" thickBot="1" x14ac:dyDescent="0.35">
      <c r="A98" s="535"/>
      <c r="B98" s="539"/>
      <c r="C98" s="531"/>
      <c r="D98" s="531"/>
      <c r="F98" s="246"/>
      <c r="G98" s="246"/>
      <c r="H98" s="246" t="s">
        <v>129</v>
      </c>
      <c r="I98" s="246" t="s">
        <v>311</v>
      </c>
      <c r="J98" s="246" t="s">
        <v>378</v>
      </c>
    </row>
    <row r="99" spans="1:10" ht="14.15" customHeight="1" thickBot="1" x14ac:dyDescent="0.35">
      <c r="A99" s="538" t="s">
        <v>343</v>
      </c>
      <c r="B99" s="536">
        <f>B75</f>
        <v>31200</v>
      </c>
      <c r="C99" s="532">
        <f>B31</f>
        <v>31200</v>
      </c>
      <c r="D99" s="532">
        <f>B141</f>
        <v>0</v>
      </c>
      <c r="F99" s="246" t="s">
        <v>116</v>
      </c>
      <c r="G99" s="246" t="s">
        <v>137</v>
      </c>
      <c r="H99" s="249">
        <f>C99</f>
        <v>31200</v>
      </c>
      <c r="I99" s="249">
        <f>B99</f>
        <v>31200</v>
      </c>
      <c r="J99" s="249">
        <f>D99</f>
        <v>0</v>
      </c>
    </row>
    <row r="100" spans="1:10" ht="14.15" customHeight="1" thickBot="1" x14ac:dyDescent="0.35">
      <c r="A100" s="539"/>
      <c r="B100" s="537"/>
      <c r="C100" s="532"/>
      <c r="D100" s="532"/>
      <c r="F100" s="246"/>
      <c r="G100" s="246" t="s">
        <v>113</v>
      </c>
      <c r="H100" s="249">
        <f>C101</f>
        <v>1977.65</v>
      </c>
      <c r="I100" s="249">
        <f>B101</f>
        <v>1977.85</v>
      </c>
      <c r="J100" s="249">
        <f>D101</f>
        <v>0</v>
      </c>
    </row>
    <row r="101" spans="1:10" ht="14.15" customHeight="1" thickBot="1" x14ac:dyDescent="0.35">
      <c r="A101" s="535" t="s">
        <v>113</v>
      </c>
      <c r="B101" s="532">
        <f>C75</f>
        <v>1977.85</v>
      </c>
      <c r="C101" s="532">
        <f>C31</f>
        <v>1977.65</v>
      </c>
      <c r="D101" s="532">
        <f>C141</f>
        <v>0</v>
      </c>
      <c r="F101" s="246" t="s">
        <v>126</v>
      </c>
      <c r="G101" s="246" t="s">
        <v>137</v>
      </c>
      <c r="H101" s="249">
        <f>FormulaGraphs_Year2!C99</f>
        <v>0</v>
      </c>
      <c r="I101" s="249">
        <f>FormulaGraphs_Year2!B99</f>
        <v>0</v>
      </c>
      <c r="J101" s="249">
        <f>FormulaGraphs_Year2!D99</f>
        <v>0</v>
      </c>
    </row>
    <row r="102" spans="1:10" ht="14.15" customHeight="1" thickBot="1" x14ac:dyDescent="0.35">
      <c r="A102" s="535"/>
      <c r="B102" s="532"/>
      <c r="C102" s="532"/>
      <c r="D102" s="532"/>
      <c r="F102" s="246"/>
      <c r="G102" s="246" t="s">
        <v>113</v>
      </c>
      <c r="H102" s="249">
        <f>FormulaGraphs_Year2!C101</f>
        <v>0</v>
      </c>
      <c r="I102" s="249">
        <f>FormulaGraphs_Year2!B101</f>
        <v>0</v>
      </c>
      <c r="J102" s="249">
        <f>FormulaGraphs_Year2!D101</f>
        <v>0</v>
      </c>
    </row>
    <row r="103" spans="1:10" ht="14.15" customHeight="1" thickBot="1" x14ac:dyDescent="0.35">
      <c r="F103" s="246" t="s">
        <v>127</v>
      </c>
      <c r="G103" s="246" t="s">
        <v>137</v>
      </c>
      <c r="H103" s="249">
        <f>FormulaGraphs_Year3!C99</f>
        <v>0</v>
      </c>
      <c r="I103" s="249">
        <f>FormulaGraphs_Year3!B99</f>
        <v>0</v>
      </c>
      <c r="J103" s="249">
        <f>FormulaGraphs_Year3!D99</f>
        <v>0</v>
      </c>
    </row>
    <row r="104" spans="1:10" ht="14.15" customHeight="1" thickBot="1" x14ac:dyDescent="0.35">
      <c r="A104" s="535" t="s">
        <v>179</v>
      </c>
      <c r="B104" s="538" t="s">
        <v>311</v>
      </c>
      <c r="C104" s="530" t="s">
        <v>129</v>
      </c>
      <c r="D104" s="530" t="s">
        <v>378</v>
      </c>
      <c r="F104" s="246"/>
      <c r="G104" s="246" t="s">
        <v>113</v>
      </c>
      <c r="H104" s="249">
        <f>FormulaGraphs_Year3!C101</f>
        <v>0</v>
      </c>
      <c r="I104" s="249">
        <f>FormulaGraphs_Year3!B101</f>
        <v>0</v>
      </c>
      <c r="J104" s="249">
        <f>FormulaGraphs_Year3!D101</f>
        <v>0</v>
      </c>
    </row>
    <row r="105" spans="1:10" ht="14.15" customHeight="1" thickBot="1" x14ac:dyDescent="0.35">
      <c r="A105" s="535"/>
      <c r="B105" s="539"/>
      <c r="C105" s="531"/>
      <c r="D105" s="531"/>
    </row>
    <row r="106" spans="1:10" ht="14.15" customHeight="1" thickBot="1" x14ac:dyDescent="0.35">
      <c r="A106" s="538" t="s">
        <v>343</v>
      </c>
      <c r="B106" s="536">
        <f>B80</f>
        <v>0</v>
      </c>
      <c r="C106" s="532">
        <f>B36</f>
        <v>0</v>
      </c>
      <c r="D106" s="532">
        <f>B145</f>
        <v>0</v>
      </c>
      <c r="F106" s="246"/>
      <c r="G106" s="246"/>
      <c r="H106" s="246" t="s">
        <v>129</v>
      </c>
      <c r="I106" s="246" t="s">
        <v>311</v>
      </c>
      <c r="J106" s="246" t="s">
        <v>378</v>
      </c>
    </row>
    <row r="107" spans="1:10" ht="14.15" customHeight="1" thickBot="1" x14ac:dyDescent="0.35">
      <c r="A107" s="539"/>
      <c r="B107" s="537"/>
      <c r="C107" s="532"/>
      <c r="D107" s="532"/>
      <c r="F107" s="246" t="s">
        <v>116</v>
      </c>
      <c r="G107" s="246" t="s">
        <v>137</v>
      </c>
      <c r="H107" s="249">
        <f>C106</f>
        <v>0</v>
      </c>
      <c r="I107" s="249">
        <f>B106</f>
        <v>0</v>
      </c>
      <c r="J107" s="249">
        <f>D106</f>
        <v>0</v>
      </c>
    </row>
    <row r="108" spans="1:10" ht="14.15" customHeight="1" thickBot="1" x14ac:dyDescent="0.35">
      <c r="A108" s="535" t="s">
        <v>113</v>
      </c>
      <c r="B108" s="532">
        <f>SUM(B82:B85)</f>
        <v>0</v>
      </c>
      <c r="C108" s="532">
        <f>SUM(B38:B41)</f>
        <v>0</v>
      </c>
      <c r="D108" s="532">
        <f>SUM(B147:B150)</f>
        <v>0</v>
      </c>
      <c r="F108" s="246"/>
      <c r="G108" s="246" t="s">
        <v>113</v>
      </c>
      <c r="H108" s="249">
        <f>C108</f>
        <v>0</v>
      </c>
      <c r="I108" s="249">
        <f>B108</f>
        <v>0</v>
      </c>
      <c r="J108" s="249">
        <f>D108</f>
        <v>0</v>
      </c>
    </row>
    <row r="109" spans="1:10" ht="14.15" customHeight="1" thickBot="1" x14ac:dyDescent="0.35">
      <c r="A109" s="535"/>
      <c r="B109" s="532"/>
      <c r="C109" s="532"/>
      <c r="D109" s="532"/>
      <c r="F109" s="246" t="s">
        <v>126</v>
      </c>
      <c r="G109" s="246" t="s">
        <v>137</v>
      </c>
      <c r="H109" s="249">
        <f>FormulaGraphs_Year2!C106</f>
        <v>0</v>
      </c>
      <c r="I109" s="249">
        <f>FormulaGraphs_Year2!B106</f>
        <v>0</v>
      </c>
      <c r="J109" s="249">
        <f>FormulaGraphs_Year2!D106</f>
        <v>0</v>
      </c>
    </row>
    <row r="110" spans="1:10" ht="14.15" customHeight="1" x14ac:dyDescent="0.3">
      <c r="F110" s="246"/>
      <c r="G110" s="246" t="s">
        <v>113</v>
      </c>
      <c r="H110" s="249">
        <f>FormulaGraphs_Year2!C108</f>
        <v>0</v>
      </c>
      <c r="I110" s="249">
        <f>FormulaGraphs_Year2!B108</f>
        <v>0</v>
      </c>
      <c r="J110" s="249">
        <f>FormulaGraphs_Year2!D108</f>
        <v>0</v>
      </c>
    </row>
    <row r="111" spans="1:10" ht="14.15" customHeight="1" x14ac:dyDescent="0.3">
      <c r="A111" s="527" t="s">
        <v>378</v>
      </c>
      <c r="B111" s="527"/>
      <c r="C111" s="527"/>
      <c r="D111" s="527"/>
      <c r="E111" s="527"/>
      <c r="F111" s="246" t="s">
        <v>127</v>
      </c>
      <c r="G111" s="246" t="s">
        <v>137</v>
      </c>
      <c r="H111" s="249">
        <f>FormulaGraphs_Year3!C106</f>
        <v>0</v>
      </c>
      <c r="I111" s="249">
        <f>FormulaGraphs_Year3!B106</f>
        <v>0</v>
      </c>
      <c r="J111" s="249">
        <f>FormulaGraphs_Year3!D106</f>
        <v>0</v>
      </c>
    </row>
    <row r="112" spans="1:10" ht="14.15" customHeight="1" x14ac:dyDescent="0.3">
      <c r="A112" s="527"/>
      <c r="B112" s="527"/>
      <c r="C112" s="527"/>
      <c r="D112" s="527"/>
      <c r="E112" s="527"/>
      <c r="F112" s="246"/>
      <c r="G112" s="246" t="s">
        <v>113</v>
      </c>
      <c r="H112" s="249">
        <f>FormulaGraphs_Year3!C108</f>
        <v>0</v>
      </c>
      <c r="I112" s="249">
        <f>FormulaGraphs_Year3!B108</f>
        <v>0</v>
      </c>
      <c r="J112" s="249">
        <f>FormulaGraphs_Year3!D108</f>
        <v>0</v>
      </c>
    </row>
    <row r="114" spans="1:5" ht="14.15" customHeight="1" thickBot="1" x14ac:dyDescent="0.35">
      <c r="A114" s="542" t="s">
        <v>384</v>
      </c>
      <c r="B114" s="542"/>
      <c r="C114" s="542"/>
      <c r="D114" s="542"/>
      <c r="E114" s="542"/>
    </row>
    <row r="115" spans="1:5" ht="14.15" customHeight="1" thickBot="1" x14ac:dyDescent="0.35">
      <c r="A115" s="535"/>
      <c r="B115" s="538" t="s">
        <v>137</v>
      </c>
      <c r="C115" s="538" t="s">
        <v>113</v>
      </c>
      <c r="D115" s="535" t="s">
        <v>148</v>
      </c>
      <c r="E115" s="535" t="s">
        <v>175</v>
      </c>
    </row>
    <row r="116" spans="1:5" ht="14.15" customHeight="1" thickBot="1" x14ac:dyDescent="0.35">
      <c r="A116" s="535"/>
      <c r="B116" s="539"/>
      <c r="C116" s="539"/>
      <c r="D116" s="535"/>
      <c r="E116" s="535"/>
    </row>
    <row r="117" spans="1:5" ht="14.15" customHeight="1" thickBot="1" x14ac:dyDescent="0.35">
      <c r="A117" s="540" t="s">
        <v>110</v>
      </c>
      <c r="B117" s="532">
        <f>SUMIFS(CCM_Budget_Year1!L60:L69,CCM_Budget_Year1!D60:D69,"Oversight",CCM_Budget_Year1!C60:C69,"CCM Funding Agreement")</f>
        <v>0</v>
      </c>
      <c r="C117" s="532">
        <f>SUMIFS(CCM_Budget_Year1!L79:L108,CCM_Budget_Year1!D79:D108,"Oversight",CCM_Budget_Year1!C79:C108,"CCM Funding Agreement")</f>
        <v>0</v>
      </c>
      <c r="D117" s="533" t="str">
        <f>IF($D$125&gt;0,SUM(B117:C118)/$D$125,"")</f>
        <v/>
      </c>
      <c r="E117" s="533" t="str">
        <f>IF($C$125&gt;0,C117/$C$125,"")</f>
        <v/>
      </c>
    </row>
    <row r="118" spans="1:5" ht="14.15" customHeight="1" thickBot="1" x14ac:dyDescent="0.35">
      <c r="A118" s="541"/>
      <c r="B118" s="532"/>
      <c r="C118" s="532"/>
      <c r="D118" s="534"/>
      <c r="E118" s="534"/>
    </row>
    <row r="119" spans="1:5" ht="14.15" customHeight="1" thickBot="1" x14ac:dyDescent="0.35">
      <c r="A119" s="540" t="s">
        <v>114</v>
      </c>
      <c r="B119" s="532">
        <f>SUMIFS(CCM_Budget_Year1!L60:L69,CCM_Budget_Year1!D60:D69,"Engagement",CCM_Budget_Year1!C60:C69,"CCM Funding Agreement")</f>
        <v>0</v>
      </c>
      <c r="C119" s="532">
        <f>SUMIFS(CCM_Budget_Year1!L79:L108,CCM_Budget_Year1!D79:D108,"Engagement",CCM_Budget_Year1!C79:C108,"CCM Funding Agreement")</f>
        <v>0</v>
      </c>
      <c r="D119" s="533" t="str">
        <f t="shared" ref="D119" si="17">IF($D$125&gt;0,SUM(B119:C120)/$D$125,"")</f>
        <v/>
      </c>
      <c r="E119" s="533" t="str">
        <f t="shared" ref="E119" si="18">IF($C$125&gt;0,C119/$C$125,"")</f>
        <v/>
      </c>
    </row>
    <row r="120" spans="1:5" ht="14.15" customHeight="1" thickBot="1" x14ac:dyDescent="0.35">
      <c r="A120" s="541"/>
      <c r="B120" s="532"/>
      <c r="C120" s="532"/>
      <c r="D120" s="534"/>
      <c r="E120" s="534"/>
    </row>
    <row r="121" spans="1:5" ht="14.15" customHeight="1" thickBot="1" x14ac:dyDescent="0.35">
      <c r="A121" s="540" t="s">
        <v>115</v>
      </c>
      <c r="B121" s="532">
        <f>SUMIFS(CCM_Budget_Year1!L60:L69,CCM_Budget_Year1!D60:D69,"Positioning",CCM_Budget_Year1!C60:C69,"CCM Funding Agreement")</f>
        <v>0</v>
      </c>
      <c r="C121" s="532">
        <f>SUMIFS(CCM_Budget_Year1!L79:L108,CCM_Budget_Year1!D79:D108,"Positioning",CCM_Budget_Year1!C79:C108,"CCM Funding Agreement")</f>
        <v>0</v>
      </c>
      <c r="D121" s="533" t="str">
        <f t="shared" ref="D121" si="19">IF($D$125&gt;0,SUM(B121:C122)/$D$125,"")</f>
        <v/>
      </c>
      <c r="E121" s="533" t="str">
        <f t="shared" ref="E121" si="20">IF($C$125&gt;0,C121/$C$125,"")</f>
        <v/>
      </c>
    </row>
    <row r="122" spans="1:5" ht="14.15" customHeight="1" thickBot="1" x14ac:dyDescent="0.35">
      <c r="A122" s="541"/>
      <c r="B122" s="532"/>
      <c r="C122" s="532"/>
      <c r="D122" s="534"/>
      <c r="E122" s="534"/>
    </row>
    <row r="123" spans="1:5" ht="14.15" customHeight="1" thickBot="1" x14ac:dyDescent="0.35">
      <c r="A123" s="540" t="s">
        <v>128</v>
      </c>
      <c r="B123" s="532">
        <f>SUMIFS(CCM_Budget_Year1!L60:L69,CCM_Budget_Year1!D60:D69,"Operations",CCM_Budget_Year1!C60:C69,"CCM Funding Agreement")</f>
        <v>0</v>
      </c>
      <c r="C123" s="532">
        <f>SUMIFS(CCM_Budget_Year1!L79:L108,CCM_Budget_Year1!D79:D108,"Operations",CCM_Budget_Year1!C79:C108,"CCM Funding Agreement")</f>
        <v>0</v>
      </c>
      <c r="D123" s="533" t="str">
        <f t="shared" ref="D123" si="21">IF($D$125&gt;0,SUM(B123:C124)/$D$125,"")</f>
        <v/>
      </c>
      <c r="E123" s="533" t="str">
        <f t="shared" ref="E123" si="22">IF($C$125&gt;0,C123/$C$125,"")</f>
        <v/>
      </c>
    </row>
    <row r="124" spans="1:5" ht="14.15" customHeight="1" thickBot="1" x14ac:dyDescent="0.35">
      <c r="A124" s="541"/>
      <c r="B124" s="532"/>
      <c r="C124" s="532"/>
      <c r="D124" s="534"/>
      <c r="E124" s="534"/>
    </row>
    <row r="125" spans="1:5" ht="14.15" customHeight="1" thickBot="1" x14ac:dyDescent="0.35">
      <c r="A125" s="535" t="s">
        <v>122</v>
      </c>
      <c r="B125" s="536">
        <f>SUM(B117:B124)</f>
        <v>0</v>
      </c>
      <c r="C125" s="536">
        <f>SUM(C117:C124)</f>
        <v>0</v>
      </c>
      <c r="D125" s="536">
        <f>SUM(B125:C126)</f>
        <v>0</v>
      </c>
      <c r="E125" s="533" t="str">
        <f t="shared" ref="E125" si="23">IF($C$125&gt;0,C125/$C$125,"")</f>
        <v/>
      </c>
    </row>
    <row r="126" spans="1:5" ht="14.15" customHeight="1" thickBot="1" x14ac:dyDescent="0.35">
      <c r="A126" s="535"/>
      <c r="B126" s="537"/>
      <c r="C126" s="537"/>
      <c r="D126" s="537"/>
      <c r="E126" s="534"/>
    </row>
    <row r="127" spans="1:5" ht="14.15" customHeight="1" thickBot="1" x14ac:dyDescent="0.35">
      <c r="A127" s="535" t="s">
        <v>355</v>
      </c>
      <c r="B127" s="533" t="str">
        <f>IF(AND(B125=0,C125=0),"",B125/SUM(B125:C126))</f>
        <v/>
      </c>
      <c r="C127" s="533" t="str">
        <f>IF(AND(B125=0,C125=0),"",C125/SUM(B125:C126))</f>
        <v/>
      </c>
      <c r="D127" s="536"/>
      <c r="E127" s="533"/>
    </row>
    <row r="128" spans="1:5" ht="14.15" customHeight="1" thickBot="1" x14ac:dyDescent="0.35">
      <c r="A128" s="535"/>
      <c r="B128" s="534"/>
      <c r="C128" s="534"/>
      <c r="D128" s="537"/>
      <c r="E128" s="534"/>
    </row>
    <row r="130" spans="1:4" ht="14.15" customHeight="1" thickBot="1" x14ac:dyDescent="0.35">
      <c r="A130" s="542" t="s">
        <v>165</v>
      </c>
      <c r="B130" s="542"/>
      <c r="C130" s="542"/>
      <c r="D130" s="542"/>
    </row>
    <row r="131" spans="1:4" ht="14.15" customHeight="1" thickBot="1" x14ac:dyDescent="0.35">
      <c r="A131" s="535" t="s">
        <v>143</v>
      </c>
      <c r="B131" s="538" t="s">
        <v>137</v>
      </c>
      <c r="C131" s="538" t="s">
        <v>113</v>
      </c>
      <c r="D131" s="535" t="s">
        <v>148</v>
      </c>
    </row>
    <row r="132" spans="1:4" ht="14.15" customHeight="1" thickBot="1" x14ac:dyDescent="0.35">
      <c r="A132" s="535"/>
      <c r="B132" s="539"/>
      <c r="C132" s="539"/>
      <c r="D132" s="535"/>
    </row>
    <row r="133" spans="1:4" ht="14.15" customHeight="1" thickBot="1" x14ac:dyDescent="0.35">
      <c r="A133" s="540" t="s">
        <v>110</v>
      </c>
      <c r="B133" s="532">
        <f>SUMIFS(CCM_Budget_Year1!L60:L69,CCM_Budget_Year1!D60:D69,"Oversight",CCM_Budget_Year1!C60:C69,"CCM Evolution")</f>
        <v>0</v>
      </c>
      <c r="C133" s="532">
        <f>SUMIFS(CCM_Budget_Year1!L79:L108,CCM_Budget_Year1!D79:D108,"Oversight",CCM_Budget_Year1!C79:C108,"CCM Evolution")</f>
        <v>0</v>
      </c>
      <c r="D133" s="533" t="str">
        <f>IF($D$141&gt;0,SUM(B133:C134)/$D$141,"")</f>
        <v/>
      </c>
    </row>
    <row r="134" spans="1:4" ht="14.15" customHeight="1" thickBot="1" x14ac:dyDescent="0.35">
      <c r="A134" s="541"/>
      <c r="B134" s="532"/>
      <c r="C134" s="532"/>
      <c r="D134" s="534"/>
    </row>
    <row r="135" spans="1:4" ht="14.15" customHeight="1" thickBot="1" x14ac:dyDescent="0.35">
      <c r="A135" s="540" t="s">
        <v>114</v>
      </c>
      <c r="B135" s="532">
        <f>SUMIFS(CCM_Budget_Year1!L60:L69,CCM_Budget_Year1!D60:D69,"Engagement",CCM_Budget_Year1!C60:C69,"CCM Evolution")</f>
        <v>0</v>
      </c>
      <c r="C135" s="532">
        <f>SUMIFS(CCM_Budget_Year1!L79:L108,CCM_Budget_Year1!D79:D108,"Engagement",CCM_Budget_Year1!C79:C108,"CCM Evolution")</f>
        <v>0</v>
      </c>
      <c r="D135" s="533" t="str">
        <f t="shared" ref="D135" si="24">IF($D$141&gt;0,SUM(B135:C136)/$D$141,"")</f>
        <v/>
      </c>
    </row>
    <row r="136" spans="1:4" ht="14.15" customHeight="1" thickBot="1" x14ac:dyDescent="0.35">
      <c r="A136" s="541"/>
      <c r="B136" s="532"/>
      <c r="C136" s="532"/>
      <c r="D136" s="534"/>
    </row>
    <row r="137" spans="1:4" ht="14.15" customHeight="1" thickBot="1" x14ac:dyDescent="0.35">
      <c r="A137" s="540" t="s">
        <v>115</v>
      </c>
      <c r="B137" s="532">
        <f>SUMIFS(CCM_Budget_Year1!L60:L69,CCM_Budget_Year1!D60:D69,"Positioning",CCM_Budget_Year1!C60:C69,"CCM Evolution")</f>
        <v>0</v>
      </c>
      <c r="C137" s="532">
        <f>SUMIFS(CCM_Budget_Year1!L79:L108,CCM_Budget_Year1!D79:D108,"Positioning",CCM_Budget_Year1!C79:C108,"CCM Evolution")</f>
        <v>0</v>
      </c>
      <c r="D137" s="533" t="str">
        <f t="shared" ref="D137" si="25">IF($D$141&gt;0,SUM(B137:C138)/$D$141,"")</f>
        <v/>
      </c>
    </row>
    <row r="138" spans="1:4" ht="14.15" customHeight="1" thickBot="1" x14ac:dyDescent="0.35">
      <c r="A138" s="541"/>
      <c r="B138" s="532"/>
      <c r="C138" s="532"/>
      <c r="D138" s="534"/>
    </row>
    <row r="139" spans="1:4" ht="14.15" customHeight="1" thickBot="1" x14ac:dyDescent="0.35">
      <c r="A139" s="540" t="s">
        <v>128</v>
      </c>
      <c r="B139" s="532">
        <f>SUMIFS(CCM_Budget_Year1!L60:L69,CCM_Budget_Year1!D60:D69,"Operations",CCM_Budget_Year1!C60:C69,"CCM Evolution")</f>
        <v>0</v>
      </c>
      <c r="C139" s="532">
        <f>SUMIFS(CCM_Budget_Year1!L79:L108,CCM_Budget_Year1!D79:D108,"Operations",CCM_Budget_Year1!C79:C108,"CCM Evolution")</f>
        <v>0</v>
      </c>
      <c r="D139" s="533" t="str">
        <f t="shared" ref="D139" si="26">IF($D$141&gt;0,SUM(B139:C140)/$D$141,"")</f>
        <v/>
      </c>
    </row>
    <row r="140" spans="1:4" ht="14.15" customHeight="1" thickBot="1" x14ac:dyDescent="0.35">
      <c r="A140" s="541"/>
      <c r="B140" s="532"/>
      <c r="C140" s="532"/>
      <c r="D140" s="534"/>
    </row>
    <row r="141" spans="1:4" ht="14.15" customHeight="1" thickBot="1" x14ac:dyDescent="0.35">
      <c r="A141" s="535" t="s">
        <v>122</v>
      </c>
      <c r="B141" s="536">
        <f>SUM(B133:B140)</f>
        <v>0</v>
      </c>
      <c r="C141" s="536">
        <f>SUM(C133:C140)</f>
        <v>0</v>
      </c>
      <c r="D141" s="548">
        <f>SUM(B141:C142)</f>
        <v>0</v>
      </c>
    </row>
    <row r="142" spans="1:4" ht="14.15" customHeight="1" thickBot="1" x14ac:dyDescent="0.35">
      <c r="A142" s="535"/>
      <c r="B142" s="537"/>
      <c r="C142" s="537"/>
      <c r="D142" s="549"/>
    </row>
    <row r="144" spans="1:4" ht="14.15" customHeight="1" x14ac:dyDescent="0.3">
      <c r="A144" s="543" t="s">
        <v>179</v>
      </c>
      <c r="B144" s="543"/>
      <c r="C144" s="543"/>
    </row>
    <row r="145" spans="1:3" ht="14.15" customHeight="1" x14ac:dyDescent="0.3">
      <c r="A145" s="544" t="s">
        <v>121</v>
      </c>
      <c r="B145" s="545">
        <f>SUMIF(CCM_Budget_Year1!C60:C69,"COVID19RM",CCM_Budget_Year1!L60:L69)</f>
        <v>0</v>
      </c>
      <c r="C145" s="547" t="str">
        <f>IF(B$151&gt;0,B145/B$151,"")</f>
        <v/>
      </c>
    </row>
    <row r="146" spans="1:3" ht="14.15" customHeight="1" x14ac:dyDescent="0.3">
      <c r="A146" s="544"/>
      <c r="B146" s="546"/>
      <c r="C146" s="547"/>
    </row>
    <row r="147" spans="1:3" ht="14.15" customHeight="1" x14ac:dyDescent="0.3">
      <c r="A147" s="544" t="s">
        <v>298</v>
      </c>
      <c r="B147" s="545">
        <f>SUMIFS(CCM_Budget_Year1!L79:L108,CCM_Budget_Year1!C79:C108,"COVID19RM",CCM_Budget_Year1!E79:E108,"External Professional Services")</f>
        <v>0</v>
      </c>
      <c r="C147" s="547" t="str">
        <f t="shared" ref="C147" si="27">IF(B$151&gt;0,B147/B$151,"")</f>
        <v/>
      </c>
    </row>
    <row r="148" spans="1:3" ht="14.15" customHeight="1" x14ac:dyDescent="0.3">
      <c r="A148" s="544"/>
      <c r="B148" s="546"/>
      <c r="C148" s="547"/>
    </row>
    <row r="149" spans="1:3" ht="14.15" customHeight="1" x14ac:dyDescent="0.3">
      <c r="A149" s="544" t="s">
        <v>305</v>
      </c>
      <c r="B149" s="545">
        <f>SUMIFS(CCM_Budget_Year1!L79:L108,CCM_Budget_Year1!C79:C108,"COVID19RM",CCM_Budget_Year1!E79:E108,"&lt;&gt;External Professional Services")</f>
        <v>0</v>
      </c>
      <c r="C149" s="547" t="str">
        <f t="shared" ref="C149" si="28">IF(B$151&gt;0,B149/B$151,"")</f>
        <v/>
      </c>
    </row>
    <row r="150" spans="1:3" ht="14.15" customHeight="1" x14ac:dyDescent="0.3">
      <c r="A150" s="544"/>
      <c r="B150" s="546"/>
      <c r="C150" s="547"/>
    </row>
    <row r="151" spans="1:3" ht="14.15" customHeight="1" x14ac:dyDescent="0.3">
      <c r="A151" s="544" t="s">
        <v>122</v>
      </c>
      <c r="B151" s="545">
        <f>SUM(B145:B150)</f>
        <v>0</v>
      </c>
      <c r="C151" s="547" t="str">
        <f t="shared" ref="C151" si="29">IF(B$151&gt;0,B151/B$151,"")</f>
        <v/>
      </c>
    </row>
    <row r="152" spans="1:3" ht="14.15" customHeight="1" x14ac:dyDescent="0.3">
      <c r="A152" s="544"/>
      <c r="B152" s="546"/>
      <c r="C152" s="547"/>
    </row>
    <row r="153" spans="1:3" ht="14.15" customHeight="1" thickBot="1" x14ac:dyDescent="0.35"/>
    <row r="154" spans="1:3" ht="14.15" customHeight="1" thickBot="1" x14ac:dyDescent="0.35">
      <c r="A154" s="535" t="s">
        <v>177</v>
      </c>
      <c r="B154" s="538" t="s">
        <v>311</v>
      </c>
      <c r="C154" s="530" t="s">
        <v>129</v>
      </c>
    </row>
    <row r="155" spans="1:3" ht="14.15" customHeight="1" thickBot="1" x14ac:dyDescent="0.35">
      <c r="A155" s="535"/>
      <c r="B155" s="539"/>
      <c r="C155" s="531"/>
    </row>
    <row r="156" spans="1:3" ht="14.15" customHeight="1" thickBot="1" x14ac:dyDescent="0.35">
      <c r="A156" s="538" t="s">
        <v>379</v>
      </c>
      <c r="B156" s="536">
        <f>B125</f>
        <v>0</v>
      </c>
      <c r="C156" s="532">
        <f>B15</f>
        <v>87432</v>
      </c>
    </row>
    <row r="157" spans="1:3" ht="14.15" customHeight="1" thickBot="1" x14ac:dyDescent="0.35">
      <c r="A157" s="539"/>
      <c r="B157" s="537"/>
      <c r="C157" s="532"/>
    </row>
    <row r="158" spans="1:3" ht="14.15" customHeight="1" thickBot="1" x14ac:dyDescent="0.35">
      <c r="A158" s="535" t="s">
        <v>380</v>
      </c>
      <c r="B158" s="532">
        <f>C125</f>
        <v>0</v>
      </c>
      <c r="C158" s="532">
        <f>C15</f>
        <v>37750</v>
      </c>
    </row>
    <row r="159" spans="1:3" ht="14.15" customHeight="1" thickBot="1" x14ac:dyDescent="0.35">
      <c r="A159" s="535"/>
      <c r="B159" s="532"/>
      <c r="C159" s="532"/>
    </row>
    <row r="160" spans="1:3" ht="14.15" customHeight="1" thickBot="1" x14ac:dyDescent="0.35"/>
    <row r="161" spans="1:3" ht="14.15" customHeight="1" thickBot="1" x14ac:dyDescent="0.35">
      <c r="A161" s="535" t="s">
        <v>163</v>
      </c>
      <c r="B161" s="538" t="s">
        <v>311</v>
      </c>
      <c r="C161" s="530" t="s">
        <v>129</v>
      </c>
    </row>
    <row r="162" spans="1:3" ht="14.15" customHeight="1" thickBot="1" x14ac:dyDescent="0.35">
      <c r="A162" s="535"/>
      <c r="B162" s="539"/>
      <c r="C162" s="531"/>
    </row>
    <row r="163" spans="1:3" ht="14.15" customHeight="1" thickBot="1" x14ac:dyDescent="0.35">
      <c r="A163" s="538" t="s">
        <v>379</v>
      </c>
      <c r="B163" s="536">
        <f>B141</f>
        <v>0</v>
      </c>
      <c r="C163" s="532">
        <f>B31</f>
        <v>31200</v>
      </c>
    </row>
    <row r="164" spans="1:3" ht="14.15" customHeight="1" thickBot="1" x14ac:dyDescent="0.35">
      <c r="A164" s="539"/>
      <c r="B164" s="537"/>
      <c r="C164" s="532"/>
    </row>
    <row r="165" spans="1:3" ht="14.15" customHeight="1" thickBot="1" x14ac:dyDescent="0.35">
      <c r="A165" s="535" t="s">
        <v>380</v>
      </c>
      <c r="B165" s="532">
        <f>C141</f>
        <v>0</v>
      </c>
      <c r="C165" s="532">
        <f>C31</f>
        <v>1977.65</v>
      </c>
    </row>
    <row r="166" spans="1:3" ht="14.15" customHeight="1" thickBot="1" x14ac:dyDescent="0.35">
      <c r="A166" s="535"/>
      <c r="B166" s="532"/>
      <c r="C166" s="532"/>
    </row>
    <row r="167" spans="1:3" ht="14.15" customHeight="1" thickBot="1" x14ac:dyDescent="0.35"/>
    <row r="168" spans="1:3" ht="14.15" customHeight="1" thickBot="1" x14ac:dyDescent="0.35">
      <c r="A168" s="535" t="s">
        <v>179</v>
      </c>
      <c r="B168" s="538" t="s">
        <v>311</v>
      </c>
      <c r="C168" s="530" t="s">
        <v>129</v>
      </c>
    </row>
    <row r="169" spans="1:3" ht="14.15" customHeight="1" thickBot="1" x14ac:dyDescent="0.35">
      <c r="A169" s="535"/>
      <c r="B169" s="539"/>
      <c r="C169" s="531"/>
    </row>
    <row r="170" spans="1:3" ht="14.15" customHeight="1" thickBot="1" x14ac:dyDescent="0.35">
      <c r="A170" s="538" t="s">
        <v>379</v>
      </c>
      <c r="B170" s="536">
        <f>B145</f>
        <v>0</v>
      </c>
      <c r="C170" s="532">
        <f>B36</f>
        <v>0</v>
      </c>
    </row>
    <row r="171" spans="1:3" ht="14.15" customHeight="1" thickBot="1" x14ac:dyDescent="0.35">
      <c r="A171" s="539"/>
      <c r="B171" s="537"/>
      <c r="C171" s="532"/>
    </row>
    <row r="172" spans="1:3" ht="14.15" customHeight="1" thickBot="1" x14ac:dyDescent="0.35">
      <c r="A172" s="535" t="s">
        <v>380</v>
      </c>
      <c r="B172" s="532">
        <f>SUM(B147:B150)</f>
        <v>0</v>
      </c>
      <c r="C172" s="532">
        <f>SUM(B38:B41)</f>
        <v>0</v>
      </c>
    </row>
    <row r="173" spans="1:3" ht="14.15" customHeight="1" thickBot="1" x14ac:dyDescent="0.35">
      <c r="A173" s="535"/>
      <c r="B173" s="532"/>
      <c r="C173" s="532"/>
    </row>
  </sheetData>
  <sheetProtection algorithmName="SHA-512" hashValue="qEykNQM3mBCRX9qjS/ujOKizEF06aJPJdwNUkO2tzU+/caCHHKJ+1/kKTjgj1OYlozwoxwN1ms05MYblIIef8A==" saltValue="iLp8lln5DLyWXjDrwS4GhA==" spinCount="100000" sheet="1" objects="1" scenarios="1"/>
  <mergeCells count="290">
    <mergeCell ref="A127:A128"/>
    <mergeCell ref="B127:B128"/>
    <mergeCell ref="C127:C128"/>
    <mergeCell ref="D127:D128"/>
    <mergeCell ref="E127:E128"/>
    <mergeCell ref="A1:E2"/>
    <mergeCell ref="A17:A18"/>
    <mergeCell ref="B17:B18"/>
    <mergeCell ref="C17:C18"/>
    <mergeCell ref="D17:D18"/>
    <mergeCell ref="E17:E18"/>
    <mergeCell ref="A61:A62"/>
    <mergeCell ref="B61:B62"/>
    <mergeCell ref="C61:C62"/>
    <mergeCell ref="D61:D62"/>
    <mergeCell ref="E61:E62"/>
    <mergeCell ref="A123:A124"/>
    <mergeCell ref="B123:B124"/>
    <mergeCell ref="C123:C124"/>
    <mergeCell ref="D123:D124"/>
    <mergeCell ref="E123:E124"/>
    <mergeCell ref="A125:A126"/>
    <mergeCell ref="B125:B126"/>
    <mergeCell ref="C125:C126"/>
    <mergeCell ref="A170:A171"/>
    <mergeCell ref="B170:B171"/>
    <mergeCell ref="C170:C171"/>
    <mergeCell ref="A172:A173"/>
    <mergeCell ref="B172:B173"/>
    <mergeCell ref="C172:C173"/>
    <mergeCell ref="A163:A164"/>
    <mergeCell ref="B163:B164"/>
    <mergeCell ref="C163:C164"/>
    <mergeCell ref="A165:A166"/>
    <mergeCell ref="B165:B166"/>
    <mergeCell ref="C165:C166"/>
    <mergeCell ref="A168:A169"/>
    <mergeCell ref="B168:B169"/>
    <mergeCell ref="C168:C169"/>
    <mergeCell ref="A156:A157"/>
    <mergeCell ref="B156:B157"/>
    <mergeCell ref="C156:C157"/>
    <mergeCell ref="A158:A159"/>
    <mergeCell ref="B158:B159"/>
    <mergeCell ref="C158:C159"/>
    <mergeCell ref="A161:A162"/>
    <mergeCell ref="B161:B162"/>
    <mergeCell ref="C161:C162"/>
    <mergeCell ref="A149:A150"/>
    <mergeCell ref="B149:B150"/>
    <mergeCell ref="C149:C150"/>
    <mergeCell ref="A151:A152"/>
    <mergeCell ref="B151:B152"/>
    <mergeCell ref="C151:C152"/>
    <mergeCell ref="A154:A155"/>
    <mergeCell ref="B154:B155"/>
    <mergeCell ref="C154:C155"/>
    <mergeCell ref="A141:A142"/>
    <mergeCell ref="B141:B142"/>
    <mergeCell ref="C141:C142"/>
    <mergeCell ref="D141:D142"/>
    <mergeCell ref="A144:C144"/>
    <mergeCell ref="A145:A146"/>
    <mergeCell ref="B145:B146"/>
    <mergeCell ref="C145:C146"/>
    <mergeCell ref="A147:A148"/>
    <mergeCell ref="B147:B148"/>
    <mergeCell ref="C147:C148"/>
    <mergeCell ref="A135:A136"/>
    <mergeCell ref="B135:B136"/>
    <mergeCell ref="C135:C136"/>
    <mergeCell ref="D135:D136"/>
    <mergeCell ref="A137:A138"/>
    <mergeCell ref="B137:B138"/>
    <mergeCell ref="C137:C138"/>
    <mergeCell ref="D137:D138"/>
    <mergeCell ref="A139:A140"/>
    <mergeCell ref="B139:B140"/>
    <mergeCell ref="C139:C140"/>
    <mergeCell ref="D139:D140"/>
    <mergeCell ref="A130:D130"/>
    <mergeCell ref="A131:A132"/>
    <mergeCell ref="B131:B132"/>
    <mergeCell ref="C131:C132"/>
    <mergeCell ref="D131:D132"/>
    <mergeCell ref="A133:A134"/>
    <mergeCell ref="B133:B134"/>
    <mergeCell ref="C133:C134"/>
    <mergeCell ref="D133:D134"/>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1:E112"/>
    <mergeCell ref="A114:E114"/>
    <mergeCell ref="A115:A116"/>
    <mergeCell ref="B115:B116"/>
    <mergeCell ref="C115:C116"/>
    <mergeCell ref="D115:D116"/>
    <mergeCell ref="E115:E116"/>
    <mergeCell ref="A117:A118"/>
    <mergeCell ref="B117:B118"/>
    <mergeCell ref="C117:C118"/>
    <mergeCell ref="D117:D118"/>
    <mergeCell ref="E117:E118"/>
    <mergeCell ref="A104:A105"/>
    <mergeCell ref="B104:B105"/>
    <mergeCell ref="C104:C105"/>
    <mergeCell ref="A106:A107"/>
    <mergeCell ref="B106:B107"/>
    <mergeCell ref="C106:C107"/>
    <mergeCell ref="A108:A109"/>
    <mergeCell ref="B108:B109"/>
    <mergeCell ref="C108:C109"/>
    <mergeCell ref="A97:A98"/>
    <mergeCell ref="B97:B98"/>
    <mergeCell ref="C97:C98"/>
    <mergeCell ref="A99:A100"/>
    <mergeCell ref="B99:B100"/>
    <mergeCell ref="C99:C100"/>
    <mergeCell ref="A101:A102"/>
    <mergeCell ref="B101:B102"/>
    <mergeCell ref="C101:C102"/>
    <mergeCell ref="A75:A76"/>
    <mergeCell ref="B75:B76"/>
    <mergeCell ref="C75:C76"/>
    <mergeCell ref="D75:D76"/>
    <mergeCell ref="A79:C79"/>
    <mergeCell ref="A71:A72"/>
    <mergeCell ref="B71:B72"/>
    <mergeCell ref="C71:C72"/>
    <mergeCell ref="D71:D72"/>
    <mergeCell ref="A73:A74"/>
    <mergeCell ref="B73:B74"/>
    <mergeCell ref="C73:C74"/>
    <mergeCell ref="D73:D74"/>
    <mergeCell ref="A84:A85"/>
    <mergeCell ref="B84:B85"/>
    <mergeCell ref="C84:C85"/>
    <mergeCell ref="A86:A87"/>
    <mergeCell ref="B86:B87"/>
    <mergeCell ref="C86:C87"/>
    <mergeCell ref="A80:A81"/>
    <mergeCell ref="B80:B81"/>
    <mergeCell ref="C80:C81"/>
    <mergeCell ref="A82:A83"/>
    <mergeCell ref="B82:B83"/>
    <mergeCell ref="C82:C83"/>
    <mergeCell ref="A67:A68"/>
    <mergeCell ref="B67:B68"/>
    <mergeCell ref="C67:C68"/>
    <mergeCell ref="D67:D68"/>
    <mergeCell ref="A69:A70"/>
    <mergeCell ref="B69:B70"/>
    <mergeCell ref="C69:C70"/>
    <mergeCell ref="D69:D70"/>
    <mergeCell ref="A64:D64"/>
    <mergeCell ref="A65:A66"/>
    <mergeCell ref="B65:B66"/>
    <mergeCell ref="C65:C66"/>
    <mergeCell ref="D65:D66"/>
    <mergeCell ref="A59:A60"/>
    <mergeCell ref="B59:B60"/>
    <mergeCell ref="C59:C60"/>
    <mergeCell ref="D59:D60"/>
    <mergeCell ref="E59:E60"/>
    <mergeCell ref="A57:A58"/>
    <mergeCell ref="B57:B58"/>
    <mergeCell ref="C57:C58"/>
    <mergeCell ref="D57:D58"/>
    <mergeCell ref="E57:E58"/>
    <mergeCell ref="A55:A56"/>
    <mergeCell ref="B55:B56"/>
    <mergeCell ref="C55:C56"/>
    <mergeCell ref="D55:D56"/>
    <mergeCell ref="E55:E56"/>
    <mergeCell ref="A53:A54"/>
    <mergeCell ref="B53:B54"/>
    <mergeCell ref="C53:C54"/>
    <mergeCell ref="D53:D54"/>
    <mergeCell ref="E53:E54"/>
    <mergeCell ref="A51:A52"/>
    <mergeCell ref="B51:B52"/>
    <mergeCell ref="C51:C52"/>
    <mergeCell ref="D51:D52"/>
    <mergeCell ref="E51:E52"/>
    <mergeCell ref="A48:E48"/>
    <mergeCell ref="A49:A50"/>
    <mergeCell ref="B49:B50"/>
    <mergeCell ref="C49:C50"/>
    <mergeCell ref="D49:D50"/>
    <mergeCell ref="E49:E50"/>
    <mergeCell ref="B31:B32"/>
    <mergeCell ref="C31:C32"/>
    <mergeCell ref="D31:D32"/>
    <mergeCell ref="A42:A43"/>
    <mergeCell ref="B42:B43"/>
    <mergeCell ref="C42:C43"/>
    <mergeCell ref="A38:A39"/>
    <mergeCell ref="B38:B39"/>
    <mergeCell ref="C38:C39"/>
    <mergeCell ref="A40:A41"/>
    <mergeCell ref="B40:B41"/>
    <mergeCell ref="C40:C41"/>
    <mergeCell ref="A31:A32"/>
    <mergeCell ref="B9:B10"/>
    <mergeCell ref="C9:C10"/>
    <mergeCell ref="A20:D20"/>
    <mergeCell ref="A21:A22"/>
    <mergeCell ref="B21:B22"/>
    <mergeCell ref="C21:C22"/>
    <mergeCell ref="D21:D22"/>
    <mergeCell ref="A23:A24"/>
    <mergeCell ref="B23:B24"/>
    <mergeCell ref="C23:C24"/>
    <mergeCell ref="D23:D24"/>
    <mergeCell ref="A13:A14"/>
    <mergeCell ref="B13:B14"/>
    <mergeCell ref="C13:C14"/>
    <mergeCell ref="D9:D10"/>
    <mergeCell ref="A11:A12"/>
    <mergeCell ref="B11:B12"/>
    <mergeCell ref="C11:C12"/>
    <mergeCell ref="D11:D12"/>
    <mergeCell ref="A25:A26"/>
    <mergeCell ref="B25:B26"/>
    <mergeCell ref="C25:C26"/>
    <mergeCell ref="D25:D26"/>
    <mergeCell ref="A4:E4"/>
    <mergeCell ref="A35:C35"/>
    <mergeCell ref="A36:A37"/>
    <mergeCell ref="B36:B37"/>
    <mergeCell ref="C36:C37"/>
    <mergeCell ref="E15:E16"/>
    <mergeCell ref="E5:E6"/>
    <mergeCell ref="E7:E8"/>
    <mergeCell ref="E9:E10"/>
    <mergeCell ref="E11:E12"/>
    <mergeCell ref="E13:E14"/>
    <mergeCell ref="A5:A6"/>
    <mergeCell ref="B5:B6"/>
    <mergeCell ref="C5:C6"/>
    <mergeCell ref="D5:D6"/>
    <mergeCell ref="A7:A8"/>
    <mergeCell ref="B7:B8"/>
    <mergeCell ref="C7:C8"/>
    <mergeCell ref="D7:D8"/>
    <mergeCell ref="A9:A10"/>
    <mergeCell ref="D106:D107"/>
    <mergeCell ref="D108:D109"/>
    <mergeCell ref="A94:A95"/>
    <mergeCell ref="B94:B95"/>
    <mergeCell ref="C94:C95"/>
    <mergeCell ref="D13:D14"/>
    <mergeCell ref="A15:A16"/>
    <mergeCell ref="B15:B16"/>
    <mergeCell ref="C15:C16"/>
    <mergeCell ref="D15:D16"/>
    <mergeCell ref="A90:A91"/>
    <mergeCell ref="B90:B91"/>
    <mergeCell ref="C90:C91"/>
    <mergeCell ref="A92:A93"/>
    <mergeCell ref="B92:B93"/>
    <mergeCell ref="C92:C93"/>
    <mergeCell ref="A45:E46"/>
    <mergeCell ref="A27:A28"/>
    <mergeCell ref="B27:B28"/>
    <mergeCell ref="C27:C28"/>
    <mergeCell ref="D27:D28"/>
    <mergeCell ref="A29:A30"/>
    <mergeCell ref="B29:B30"/>
    <mergeCell ref="C29:C30"/>
    <mergeCell ref="F88:J88"/>
    <mergeCell ref="H3:J3"/>
    <mergeCell ref="D90:D91"/>
    <mergeCell ref="D92:D93"/>
    <mergeCell ref="D94:D95"/>
    <mergeCell ref="D97:D98"/>
    <mergeCell ref="D99:D100"/>
    <mergeCell ref="D101:D102"/>
    <mergeCell ref="D104:D105"/>
    <mergeCell ref="D29:D30"/>
  </mergeCells>
  <conditionalFormatting sqref="A15 A17">
    <cfRule type="cellIs" dxfId="602" priority="236" operator="equal">
      <formula>"Engagement"</formula>
    </cfRule>
    <cfRule type="cellIs" dxfId="601" priority="233" operator="equal">
      <formula>"Operations"</formula>
    </cfRule>
    <cfRule type="cellIs" dxfId="600" priority="232" operator="equal">
      <formula>"Positioning"</formula>
    </cfRule>
    <cfRule type="cellIs" dxfId="599" priority="237" operator="equal">
      <formula>"Oversight"</formula>
    </cfRule>
  </conditionalFormatting>
  <conditionalFormatting sqref="A59 A61">
    <cfRule type="cellIs" dxfId="598" priority="139" operator="equal">
      <formula>"Positioning"</formula>
    </cfRule>
    <cfRule type="cellIs" dxfId="597" priority="143" operator="equal">
      <formula>"Engagement"</formula>
    </cfRule>
    <cfRule type="cellIs" dxfId="596" priority="144" operator="equal">
      <formula>"Oversight"</formula>
    </cfRule>
    <cfRule type="cellIs" dxfId="595" priority="140" operator="equal">
      <formula>"Operations"</formula>
    </cfRule>
  </conditionalFormatting>
  <conditionalFormatting sqref="A125 A127">
    <cfRule type="cellIs" dxfId="594" priority="89" operator="equal">
      <formula>"Positioning"</formula>
    </cfRule>
    <cfRule type="cellIs" dxfId="593" priority="90" operator="equal">
      <formula>"Operations"</formula>
    </cfRule>
    <cfRule type="cellIs" dxfId="592" priority="93" operator="equal">
      <formula>"Engagement"</formula>
    </cfRule>
    <cfRule type="cellIs" dxfId="591" priority="94" operator="equal">
      <formula>"Oversight"</formula>
    </cfRule>
  </conditionalFormatting>
  <conditionalFormatting sqref="A154:C159">
    <cfRule type="cellIs" dxfId="590" priority="82" operator="equal">
      <formula>"Positioning"</formula>
    </cfRule>
    <cfRule type="cellIs" dxfId="589" priority="83" operator="equal">
      <formula>"Operations"</formula>
    </cfRule>
    <cfRule type="cellIs" dxfId="588" priority="86" operator="equal">
      <formula>"Engagement"</formula>
    </cfRule>
    <cfRule type="cellIs" dxfId="587" priority="87" operator="equal">
      <formula>"Oversight"</formula>
    </cfRule>
  </conditionalFormatting>
  <conditionalFormatting sqref="A161:C166">
    <cfRule type="cellIs" dxfId="586" priority="76" operator="equal">
      <formula>"Positioning"</formula>
    </cfRule>
    <cfRule type="cellIs" dxfId="585" priority="77" operator="equal">
      <formula>"Operations"</formula>
    </cfRule>
    <cfRule type="cellIs" dxfId="584" priority="80" operator="equal">
      <formula>"Engagement"</formula>
    </cfRule>
    <cfRule type="cellIs" dxfId="583" priority="81" operator="equal">
      <formula>"Oversight"</formula>
    </cfRule>
  </conditionalFormatting>
  <conditionalFormatting sqref="A168:C173">
    <cfRule type="cellIs" dxfId="582" priority="74" operator="equal">
      <formula>"Engagement"</formula>
    </cfRule>
    <cfRule type="cellIs" dxfId="581" priority="75" operator="equal">
      <formula>"Oversight"</formula>
    </cfRule>
    <cfRule type="cellIs" dxfId="580" priority="70" operator="equal">
      <formula>"Positioning"</formula>
    </cfRule>
    <cfRule type="cellIs" dxfId="579" priority="71" operator="equal">
      <formula>"Operations"</formula>
    </cfRule>
  </conditionalFormatting>
  <conditionalFormatting sqref="A90:D95">
    <cfRule type="cellIs" dxfId="578" priority="131" operator="equal">
      <formula>"Positioning"</formula>
    </cfRule>
    <cfRule type="cellIs" dxfId="577" priority="132" operator="equal">
      <formula>"Operations"</formula>
    </cfRule>
    <cfRule type="cellIs" dxfId="576" priority="135" operator="equal">
      <formula>"Engagement"</formula>
    </cfRule>
    <cfRule type="cellIs" dxfId="575" priority="136" operator="equal">
      <formula>"Oversight"</formula>
    </cfRule>
  </conditionalFormatting>
  <conditionalFormatting sqref="A97:D102">
    <cfRule type="cellIs" dxfId="574" priority="64" operator="equal">
      <formula>"Positioning"</formula>
    </cfRule>
    <cfRule type="cellIs" dxfId="573" priority="65" operator="equal">
      <formula>"Operations"</formula>
    </cfRule>
    <cfRule type="cellIs" dxfId="572" priority="68" operator="equal">
      <formula>"Engagement"</formula>
    </cfRule>
    <cfRule type="cellIs" dxfId="571" priority="69" operator="equal">
      <formula>"Oversight"</formula>
    </cfRule>
  </conditionalFormatting>
  <conditionalFormatting sqref="A104:D109">
    <cfRule type="cellIs" dxfId="570" priority="59" operator="equal">
      <formula>"Operations"</formula>
    </cfRule>
    <cfRule type="cellIs" dxfId="569" priority="62" operator="equal">
      <formula>"Engagement"</formula>
    </cfRule>
    <cfRule type="cellIs" dxfId="568" priority="63" operator="equal">
      <formula>"Oversight"</formula>
    </cfRule>
    <cfRule type="cellIs" dxfId="567" priority="58" operator="equal">
      <formula>"Positioning"</formula>
    </cfRule>
  </conditionalFormatting>
  <conditionalFormatting sqref="A5:E18">
    <cfRule type="cellIs" dxfId="566" priority="248" operator="equal">
      <formula>"Engagement"</formula>
    </cfRule>
    <cfRule type="cellIs" dxfId="565" priority="245" operator="equal">
      <formula>"Operations"</formula>
    </cfRule>
    <cfRule type="cellIs" dxfId="564" priority="244" operator="equal">
      <formula>"Positioning"</formula>
    </cfRule>
    <cfRule type="cellIs" dxfId="563" priority="249" operator="equal">
      <formula>"Oversight"</formula>
    </cfRule>
  </conditionalFormatting>
  <conditionalFormatting sqref="A49:E62">
    <cfRule type="cellIs" dxfId="562" priority="152" operator="equal">
      <formula>"Operations"</formula>
    </cfRule>
    <cfRule type="cellIs" dxfId="561" priority="151" operator="equal">
      <formula>"Positioning"</formula>
    </cfRule>
    <cfRule type="cellIs" dxfId="560" priority="155" operator="equal">
      <formula>"Engagement"</formula>
    </cfRule>
    <cfRule type="cellIs" dxfId="559" priority="156" operator="equal">
      <formula>"Oversight"</formula>
    </cfRule>
  </conditionalFormatting>
  <conditionalFormatting sqref="A115:E128">
    <cfRule type="cellIs" dxfId="558" priority="105" operator="equal">
      <formula>"Engagement"</formula>
    </cfRule>
    <cfRule type="cellIs" dxfId="557" priority="102" operator="equal">
      <formula>"Operations"</formula>
    </cfRule>
    <cfRule type="cellIs" dxfId="556" priority="101" operator="equal">
      <formula>"Positioning"</formula>
    </cfRule>
    <cfRule type="cellIs" dxfId="555" priority="106" operator="equal">
      <formula>"Oversight"</formula>
    </cfRule>
  </conditionalFormatting>
  <conditionalFormatting sqref="D25:D26">
    <cfRule type="expression" dxfId="554" priority="193">
      <formula>$F$97/$F$103&lt;0.15</formula>
    </cfRule>
  </conditionalFormatting>
  <conditionalFormatting sqref="D5:E5">
    <cfRule type="cellIs" dxfId="553" priority="238" operator="equal">
      <formula>"Positioning"</formula>
    </cfRule>
    <cfRule type="cellIs" dxfId="552" priority="239" operator="equal">
      <formula>"Operations"</formula>
    </cfRule>
    <cfRule type="cellIs" dxfId="551" priority="242" operator="equal">
      <formula>"Engagement"</formula>
    </cfRule>
    <cfRule type="cellIs" dxfId="550" priority="243" operator="equal">
      <formula>"Oversight"</formula>
    </cfRule>
  </conditionalFormatting>
  <conditionalFormatting sqref="D9:E10">
    <cfRule type="expression" dxfId="549" priority="231">
      <formula>$F$97/$F$103&lt;0.15</formula>
    </cfRule>
  </conditionalFormatting>
  <conditionalFormatting sqref="D49:E49">
    <cfRule type="cellIs" dxfId="548" priority="150" operator="equal">
      <formula>"Oversight"</formula>
    </cfRule>
    <cfRule type="cellIs" dxfId="547" priority="146" operator="equal">
      <formula>"Operations"</formula>
    </cfRule>
    <cfRule type="cellIs" dxfId="546" priority="145" operator="equal">
      <formula>"Positioning"</formula>
    </cfRule>
    <cfRule type="cellIs" dxfId="545" priority="149" operator="equal">
      <formula>"Engagement"</formula>
    </cfRule>
  </conditionalFormatting>
  <conditionalFormatting sqref="D53:E54">
    <cfRule type="expression" dxfId="544" priority="138">
      <formula>$F$97/$F$103&lt;0.15</formula>
    </cfRule>
  </conditionalFormatting>
  <conditionalFormatting sqref="D115:E115">
    <cfRule type="cellIs" dxfId="543" priority="100" operator="equal">
      <formula>"Oversight"</formula>
    </cfRule>
    <cfRule type="cellIs" dxfId="542" priority="99" operator="equal">
      <formula>"Engagement"</formula>
    </cfRule>
    <cfRule type="cellIs" dxfId="541" priority="96" operator="equal">
      <formula>"Operations"</formula>
    </cfRule>
    <cfRule type="cellIs" dxfId="540" priority="95" operator="equal">
      <formula>"Positioning"</formula>
    </cfRule>
  </conditionalFormatting>
  <conditionalFormatting sqref="D119:E120">
    <cfRule type="expression" dxfId="539" priority="88">
      <formula>$F$97/$F$103&lt;0.15</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F9C3E-E5EC-43C1-8A5D-70EB90D9047F}">
  <dimension ref="A1:F173"/>
  <sheetViews>
    <sheetView topLeftCell="A115" zoomScale="85" zoomScaleNormal="85" workbookViewId="0">
      <selection activeCell="B125" sqref="B125:B126"/>
    </sheetView>
  </sheetViews>
  <sheetFormatPr baseColWidth="10" defaultColWidth="9" defaultRowHeight="14.15" customHeight="1" x14ac:dyDescent="0.3"/>
  <cols>
    <col min="1" max="2" width="26.08203125" customWidth="1"/>
    <col min="3" max="3" width="17.08203125" customWidth="1"/>
    <col min="4" max="5" width="17.58203125" customWidth="1"/>
  </cols>
  <sheetData>
    <row r="1" spans="1:5" ht="14.15" customHeight="1" x14ac:dyDescent="0.3">
      <c r="A1" s="527" t="s">
        <v>129</v>
      </c>
      <c r="B1" s="527"/>
      <c r="C1" s="527"/>
      <c r="D1" s="527"/>
      <c r="E1" s="527"/>
    </row>
    <row r="2" spans="1:5" ht="14.15" customHeight="1" x14ac:dyDescent="0.3">
      <c r="A2" s="527"/>
      <c r="B2" s="527"/>
      <c r="C2" s="527"/>
      <c r="D2" s="527"/>
      <c r="E2" s="527"/>
    </row>
    <row r="3" spans="1:5" ht="14.15" customHeight="1" x14ac:dyDescent="0.3">
      <c r="A3" s="80"/>
      <c r="B3" s="80"/>
      <c r="C3" s="80"/>
      <c r="D3" s="80"/>
      <c r="E3" s="80"/>
    </row>
    <row r="4" spans="1:5" ht="14.15" customHeight="1" thickBot="1" x14ac:dyDescent="0.35">
      <c r="A4" s="542" t="s">
        <v>297</v>
      </c>
      <c r="B4" s="542"/>
      <c r="C4" s="542"/>
      <c r="D4" s="542"/>
      <c r="E4" s="542"/>
    </row>
    <row r="5" spans="1:5" ht="14.15" customHeight="1" thickBot="1" x14ac:dyDescent="0.35">
      <c r="A5" s="535" t="s">
        <v>143</v>
      </c>
      <c r="B5" s="538" t="s">
        <v>137</v>
      </c>
      <c r="C5" s="538" t="s">
        <v>113</v>
      </c>
      <c r="D5" s="535" t="s">
        <v>148</v>
      </c>
      <c r="E5" s="535" t="s">
        <v>175</v>
      </c>
    </row>
    <row r="6" spans="1:5" ht="14.15" customHeight="1" thickBot="1" x14ac:dyDescent="0.35">
      <c r="A6" s="535"/>
      <c r="B6" s="539"/>
      <c r="C6" s="539"/>
      <c r="D6" s="535"/>
      <c r="E6" s="535"/>
    </row>
    <row r="7" spans="1:5" ht="14.15" customHeight="1" thickBot="1" x14ac:dyDescent="0.35">
      <c r="A7" s="540" t="s">
        <v>110</v>
      </c>
      <c r="B7" s="532">
        <f>SUMIFS(CCM_Budget_Year2!G60:G69,CCM_Budget_Year2!D60:D69,"Oversight",CCM_Budget_Year2!C60:C69,"CCM Funding Agreement")</f>
        <v>0</v>
      </c>
      <c r="C7" s="532">
        <f>SUMIFS(CCM_Budget_Year2!G79:G108,CCM_Budget_Year2!D79:D108,"Oversight",CCM_Budget_Year2!C79:C108,"CCM Funding Agreement")</f>
        <v>24000</v>
      </c>
      <c r="D7" s="533">
        <f>IF(D$15&gt;0,SUM(B7:C8)/D$15,"")</f>
        <v>0.18435728441720053</v>
      </c>
      <c r="E7" s="533">
        <f>IF(C$15&gt;0,C7/C$15,"")</f>
        <v>0.56140350877192979</v>
      </c>
    </row>
    <row r="8" spans="1:5" ht="14.15" customHeight="1" thickBot="1" x14ac:dyDescent="0.35">
      <c r="A8" s="541"/>
      <c r="B8" s="532"/>
      <c r="C8" s="532"/>
      <c r="D8" s="534"/>
      <c r="E8" s="534"/>
    </row>
    <row r="9" spans="1:5" ht="14.15" customHeight="1" thickBot="1" x14ac:dyDescent="0.35">
      <c r="A9" s="540" t="s">
        <v>114</v>
      </c>
      <c r="B9" s="532">
        <f>SUMIFS(CCM_Budget_Year2!G60:G69,CCM_Budget_Year2!D60:D69,"Engagement",CCM_Budget_Year2!C60:C69,"CCM Funding Agreement")</f>
        <v>0</v>
      </c>
      <c r="C9" s="532">
        <f>SUMIFS(CCM_Budget_Year2!G79:G108,CCM_Budget_Year2!D79:D108,"Engagement",CCM_Budget_Year2!C79:C108,"CCM Funding Agreement")</f>
        <v>8750</v>
      </c>
      <c r="D9" s="533">
        <f>IF(D$15&gt;0,SUM(B9:C10)/D$15,"")</f>
        <v>6.7213593277104355E-2</v>
      </c>
      <c r="E9" s="533">
        <f t="shared" ref="E9" si="0">IF(C$15&gt;0,C9/C$15,"")</f>
        <v>0.2046783625730994</v>
      </c>
    </row>
    <row r="10" spans="1:5" ht="14.15" customHeight="1" thickBot="1" x14ac:dyDescent="0.35">
      <c r="A10" s="541"/>
      <c r="B10" s="532"/>
      <c r="C10" s="532"/>
      <c r="D10" s="534"/>
      <c r="E10" s="534"/>
    </row>
    <row r="11" spans="1:5" ht="14.15" customHeight="1" thickBot="1" x14ac:dyDescent="0.35">
      <c r="A11" s="540" t="s">
        <v>115</v>
      </c>
      <c r="B11" s="532">
        <f>SUMIFS(CCM_Budget_Year2!G60:G69,CCM_Budget_Year2!D60:D69,"Positioning",CCM_Budget_Year2!C60:C69,"CCM Funding Agreement")</f>
        <v>0</v>
      </c>
      <c r="C11" s="532">
        <f>SUMIFS(CCM_Budget_Year2!G79:G108,CCM_Budget_Year2!D79:D108,"Positioning",CCM_Budget_Year2!C79:C108,"CCM Funding Agreement")</f>
        <v>0</v>
      </c>
      <c r="D11" s="533">
        <f>IF(D$15&gt;0,SUM(B11:C12)/D$15,"")</f>
        <v>0</v>
      </c>
      <c r="E11" s="533">
        <f t="shared" ref="E11" si="1">IF(C$15&gt;0,C11/C$15,"")</f>
        <v>0</v>
      </c>
    </row>
    <row r="12" spans="1:5" ht="14.15" customHeight="1" thickBot="1" x14ac:dyDescent="0.35">
      <c r="A12" s="541"/>
      <c r="B12" s="532"/>
      <c r="C12" s="532"/>
      <c r="D12" s="534"/>
      <c r="E12" s="534"/>
    </row>
    <row r="13" spans="1:5" ht="14.15" customHeight="1" thickBot="1" x14ac:dyDescent="0.35">
      <c r="A13" s="540" t="s">
        <v>128</v>
      </c>
      <c r="B13" s="532">
        <f>SUMIFS(CCM_Budget_Year2!G60:G69,CCM_Budget_Year2!D60:D69,"Operations",CCM_Budget_Year2!C60:C69,"CCM Funding Agreement")</f>
        <v>87432</v>
      </c>
      <c r="C13" s="532">
        <f>SUMIFS(CCM_Budget_Year2!G79:G108,CCM_Budget_Year2!D79:D108,"Operations",CCM_Budget_Year2!C79:C108,"CCM Funding Agreement")</f>
        <v>10000</v>
      </c>
      <c r="D13" s="533">
        <f>IF(D$15&gt;0,SUM(B13:C14)/D$15,"")</f>
        <v>0.74842912230569514</v>
      </c>
      <c r="E13" s="533">
        <f t="shared" ref="E13" si="2">IF(C$15&gt;0,C13/C$15,"")</f>
        <v>0.23391812865497075</v>
      </c>
    </row>
    <row r="14" spans="1:5" ht="14.15" customHeight="1" thickBot="1" x14ac:dyDescent="0.35">
      <c r="A14" s="541"/>
      <c r="B14" s="532"/>
      <c r="C14" s="532"/>
      <c r="D14" s="534"/>
      <c r="E14" s="534"/>
    </row>
    <row r="15" spans="1:5" ht="14.15" customHeight="1" thickBot="1" x14ac:dyDescent="0.35">
      <c r="A15" s="535" t="s">
        <v>122</v>
      </c>
      <c r="B15" s="536">
        <f>SUM(B7:B14)</f>
        <v>87432</v>
      </c>
      <c r="C15" s="536">
        <f>SUM(C7:C14)</f>
        <v>42750</v>
      </c>
      <c r="D15" s="536">
        <f>SUM(B15:C16)</f>
        <v>130182</v>
      </c>
      <c r="E15" s="533">
        <f>IF(C$15&gt;0,C15/C$15,"")</f>
        <v>1</v>
      </c>
    </row>
    <row r="16" spans="1:5" ht="14.15" customHeight="1" thickBot="1" x14ac:dyDescent="0.35">
      <c r="A16" s="535"/>
      <c r="B16" s="537"/>
      <c r="C16" s="537"/>
      <c r="D16" s="537"/>
      <c r="E16" s="534"/>
    </row>
    <row r="17" spans="1:5" ht="14.15" customHeight="1" thickBot="1" x14ac:dyDescent="0.35">
      <c r="A17" s="535" t="s">
        <v>355</v>
      </c>
      <c r="B17" s="533">
        <f>IF(AND(B15=0,C15=0),"",B15/SUM(B15:C16))</f>
        <v>0.67161358713186159</v>
      </c>
      <c r="C17" s="533">
        <f>IF(AND(B15=0,C15=0),"",C15/SUM(B15:C16))</f>
        <v>0.32838641286813847</v>
      </c>
      <c r="D17" s="536"/>
      <c r="E17" s="533"/>
    </row>
    <row r="18" spans="1:5" ht="14.15" customHeight="1" thickBot="1" x14ac:dyDescent="0.35">
      <c r="A18" s="535"/>
      <c r="B18" s="534"/>
      <c r="C18" s="534"/>
      <c r="D18" s="537"/>
      <c r="E18" s="534"/>
    </row>
    <row r="20" spans="1:5" ht="14.15" customHeight="1" thickBot="1" x14ac:dyDescent="0.35">
      <c r="A20" s="542" t="s">
        <v>165</v>
      </c>
      <c r="B20" s="542"/>
      <c r="C20" s="542"/>
      <c r="D20" s="542"/>
    </row>
    <row r="21" spans="1:5" ht="14.15" customHeight="1" thickBot="1" x14ac:dyDescent="0.35">
      <c r="A21" s="535" t="s">
        <v>143</v>
      </c>
      <c r="B21" s="538" t="s">
        <v>137</v>
      </c>
      <c r="C21" s="538" t="s">
        <v>113</v>
      </c>
      <c r="D21" s="535" t="s">
        <v>148</v>
      </c>
    </row>
    <row r="22" spans="1:5" ht="14.15" customHeight="1" thickBot="1" x14ac:dyDescent="0.35">
      <c r="A22" s="535"/>
      <c r="B22" s="539"/>
      <c r="C22" s="539"/>
      <c r="D22" s="535"/>
    </row>
    <row r="23" spans="1:5" ht="14.15" customHeight="1" thickBot="1" x14ac:dyDescent="0.35">
      <c r="A23" s="540" t="s">
        <v>110</v>
      </c>
      <c r="B23" s="532">
        <f>SUMIFS(CCM_Budget_Year2!G60:G69,CCM_Budget_Year2!D60:D69,"Oversight",CCM_Budget_Year2!C60:C69,"CCM Evolution")</f>
        <v>0</v>
      </c>
      <c r="C23" s="532">
        <f>SUMIFS(CCM_Budget_Year2!G79:G108,CCM_Budget_Year2!D79:D108,"Oversight",CCM_Budget_Year2!C79:C108,"CCM Evolution")</f>
        <v>0</v>
      </c>
      <c r="D23" s="533" t="str">
        <f>IF(D$31&gt;0,SUM(B23:C24)/D$31,"")</f>
        <v/>
      </c>
    </row>
    <row r="24" spans="1:5" ht="14.15" customHeight="1" thickBot="1" x14ac:dyDescent="0.35">
      <c r="A24" s="541"/>
      <c r="B24" s="532"/>
      <c r="C24" s="532"/>
      <c r="D24" s="534"/>
    </row>
    <row r="25" spans="1:5" ht="14.15" customHeight="1" thickBot="1" x14ac:dyDescent="0.35">
      <c r="A25" s="540" t="s">
        <v>114</v>
      </c>
      <c r="B25" s="532">
        <f>SUMIFS(CCM_Budget_Year2!G60:G69,CCM_Budget_Year2!D60:D69,"Engagement",CCM_Budget_Year2!C60:C69,"CCM Evolution")</f>
        <v>0</v>
      </c>
      <c r="C25" s="532">
        <f>SUMIFS(CCM_Budget_Year2!G79:G108,CCM_Budget_Year2!D79:D108,"Engagement",CCM_Budget_Year2!C79:C108,"CCM Evolution")</f>
        <v>0</v>
      </c>
      <c r="D25" s="533" t="str">
        <f>IF(D$31&gt;0,SUM(B25:C26)/D$31,"")</f>
        <v/>
      </c>
    </row>
    <row r="26" spans="1:5" ht="14.15" customHeight="1" thickBot="1" x14ac:dyDescent="0.35">
      <c r="A26" s="541"/>
      <c r="B26" s="532"/>
      <c r="C26" s="532"/>
      <c r="D26" s="534"/>
    </row>
    <row r="27" spans="1:5" ht="14.15" customHeight="1" thickBot="1" x14ac:dyDescent="0.35">
      <c r="A27" s="540" t="s">
        <v>115</v>
      </c>
      <c r="B27" s="532">
        <f>SUMIFS(CCM_Budget_Year2!G60:G69,CCM_Budget_Year2!D60:D69,"Positioning",CCM_Budget_Year2!C60:C69,"CCM Evolution")</f>
        <v>0</v>
      </c>
      <c r="C27" s="532">
        <f>SUMIFS(CCM_Budget_Year2!G79:G108,CCM_Budget_Year2!D79:D108,"Positioning",CCM_Budget_Year2!C79:C108,"CCM Evolution")</f>
        <v>0</v>
      </c>
      <c r="D27" s="533" t="str">
        <f>IF(D$31&gt;0,SUM(B27:C28)/D$31,"")</f>
        <v/>
      </c>
    </row>
    <row r="28" spans="1:5" ht="14.15" customHeight="1" thickBot="1" x14ac:dyDescent="0.35">
      <c r="A28" s="541"/>
      <c r="B28" s="532"/>
      <c r="C28" s="532"/>
      <c r="D28" s="534"/>
    </row>
    <row r="29" spans="1:5" ht="14.15" customHeight="1" thickBot="1" x14ac:dyDescent="0.35">
      <c r="A29" s="540" t="s">
        <v>128</v>
      </c>
      <c r="B29" s="532">
        <f>SUMIFS(CCM_Budget_Year2!G60:G69,CCM_Budget_Year2!D60:D69,"Operations",CCM_Budget_Year2!C60:C69,"CCM Evolution")</f>
        <v>0</v>
      </c>
      <c r="C29" s="532">
        <f>SUMIFS(CCM_Budget_Year2!G79:G108,CCM_Budget_Year2!D79:D108,"Operations",CCM_Budget_Year2!C79:C108,"CCM Evolution")</f>
        <v>0</v>
      </c>
      <c r="D29" s="533" t="str">
        <f>IF(D$31&gt;0,SUM(B29:C30)/D$31,"")</f>
        <v/>
      </c>
    </row>
    <row r="30" spans="1:5" ht="14.15" customHeight="1" thickBot="1" x14ac:dyDescent="0.35">
      <c r="A30" s="541"/>
      <c r="B30" s="532"/>
      <c r="C30" s="532"/>
      <c r="D30" s="534"/>
    </row>
    <row r="31" spans="1:5" ht="14.15" customHeight="1" thickBot="1" x14ac:dyDescent="0.35">
      <c r="A31" s="535" t="s">
        <v>122</v>
      </c>
      <c r="B31" s="536">
        <f>SUM(B23:B30)</f>
        <v>0</v>
      </c>
      <c r="C31" s="536">
        <f>SUM(C23:C30)</f>
        <v>0</v>
      </c>
      <c r="D31" s="548">
        <f>SUM(B31:C32)</f>
        <v>0</v>
      </c>
    </row>
    <row r="32" spans="1:5" ht="14.15" customHeight="1" thickBot="1" x14ac:dyDescent="0.35">
      <c r="A32" s="535"/>
      <c r="B32" s="537"/>
      <c r="C32" s="537"/>
      <c r="D32" s="549"/>
    </row>
    <row r="35" spans="1:5" ht="14.15" customHeight="1" x14ac:dyDescent="0.3">
      <c r="A35" s="543" t="s">
        <v>179</v>
      </c>
      <c r="B35" s="543"/>
      <c r="C35" s="543"/>
    </row>
    <row r="36" spans="1:5" ht="14.15" customHeight="1" x14ac:dyDescent="0.3">
      <c r="A36" s="544" t="s">
        <v>121</v>
      </c>
      <c r="B36" s="545">
        <f>SUMIF(CCM_Budget_Year2!C60:C69,"COVID19RM",CCM_Budget_Year2!G60:G69)</f>
        <v>0</v>
      </c>
      <c r="C36" s="547" t="str">
        <f>IF(B$42&gt;0,B36/B$42,"")</f>
        <v/>
      </c>
    </row>
    <row r="37" spans="1:5" ht="14.15" customHeight="1" x14ac:dyDescent="0.3">
      <c r="A37" s="544"/>
      <c r="B37" s="546"/>
      <c r="C37" s="547"/>
    </row>
    <row r="38" spans="1:5" ht="14.15" customHeight="1" x14ac:dyDescent="0.3">
      <c r="A38" s="544" t="s">
        <v>298</v>
      </c>
      <c r="B38" s="545">
        <f>SUMIFS(CCM_Budget_Year2!G79:G108,CCM_Budget_Year2!C79:C108,"COVID19RM",CCM_Budget_Year2!E79:E108,"External Professional Services")</f>
        <v>0</v>
      </c>
      <c r="C38" s="547" t="str">
        <f t="shared" ref="C38" si="3">IF(B$42&gt;0,B38/B$42,"")</f>
        <v/>
      </c>
    </row>
    <row r="39" spans="1:5" ht="14.15" customHeight="1" x14ac:dyDescent="0.3">
      <c r="A39" s="544"/>
      <c r="B39" s="546"/>
      <c r="C39" s="547"/>
    </row>
    <row r="40" spans="1:5" ht="14.15" customHeight="1" x14ac:dyDescent="0.3">
      <c r="A40" s="544" t="s">
        <v>305</v>
      </c>
      <c r="B40" s="545">
        <f>SUMIFS(CCM_Budget_Year2!G79:G108,CCM_Budget_Year2!C79:C108,"COVID19RM",CCM_Budget_Year2!E79:E108,"&lt;&gt;External Professional Services")</f>
        <v>0</v>
      </c>
      <c r="C40" s="547" t="str">
        <f t="shared" ref="C40" si="4">IF(B$42&gt;0,B40/B$42,"")</f>
        <v/>
      </c>
    </row>
    <row r="41" spans="1:5" ht="14.15" customHeight="1" x14ac:dyDescent="0.3">
      <c r="A41" s="544"/>
      <c r="B41" s="546"/>
      <c r="C41" s="547"/>
    </row>
    <row r="42" spans="1:5" ht="14.15" customHeight="1" x14ac:dyDescent="0.3">
      <c r="A42" s="544" t="s">
        <v>122</v>
      </c>
      <c r="B42" s="545">
        <f>SUM(B36:B41)</f>
        <v>0</v>
      </c>
      <c r="C42" s="547" t="str">
        <f t="shared" ref="C42" si="5">IF(B$42&gt;0,B42/B$42,"")</f>
        <v/>
      </c>
    </row>
    <row r="43" spans="1:5" ht="14.15" customHeight="1" x14ac:dyDescent="0.3">
      <c r="A43" s="544"/>
      <c r="B43" s="546"/>
      <c r="C43" s="547"/>
    </row>
    <row r="45" spans="1:5" ht="14.15" customHeight="1" x14ac:dyDescent="0.3">
      <c r="A45" s="527" t="s">
        <v>311</v>
      </c>
      <c r="B45" s="527"/>
      <c r="C45" s="527"/>
      <c r="D45" s="527"/>
      <c r="E45" s="527"/>
    </row>
    <row r="46" spans="1:5" ht="14.15" customHeight="1" x14ac:dyDescent="0.3">
      <c r="A46" s="527"/>
      <c r="B46" s="527"/>
      <c r="C46" s="527"/>
      <c r="D46" s="527"/>
      <c r="E46" s="527"/>
    </row>
    <row r="48" spans="1:5" ht="14.15" customHeight="1" thickBot="1" x14ac:dyDescent="0.35">
      <c r="A48" s="542" t="s">
        <v>297</v>
      </c>
      <c r="B48" s="542"/>
      <c r="C48" s="542"/>
      <c r="D48" s="542"/>
      <c r="E48" s="542"/>
    </row>
    <row r="49" spans="1:5" ht="14.15" customHeight="1" thickBot="1" x14ac:dyDescent="0.35">
      <c r="A49" s="535" t="s">
        <v>339</v>
      </c>
      <c r="B49" s="538" t="s">
        <v>137</v>
      </c>
      <c r="C49" s="538" t="s">
        <v>113</v>
      </c>
      <c r="D49" s="535" t="s">
        <v>148</v>
      </c>
      <c r="E49" s="535" t="s">
        <v>175</v>
      </c>
    </row>
    <row r="50" spans="1:5" ht="14.15" customHeight="1" thickBot="1" x14ac:dyDescent="0.35">
      <c r="A50" s="535"/>
      <c r="B50" s="539"/>
      <c r="C50" s="539"/>
      <c r="D50" s="535"/>
      <c r="E50" s="535"/>
    </row>
    <row r="51" spans="1:5" ht="14.15" customHeight="1" thickBot="1" x14ac:dyDescent="0.35">
      <c r="A51" s="540" t="s">
        <v>110</v>
      </c>
      <c r="B51" s="532">
        <f>SUMIFS(CCM_Budget_Year2!H60:H69,CCM_Budget_Year2!D60:D69,"Oversight",CCM_Budget_Year2!C60:C69,"CCM Funding Agreement")</f>
        <v>0</v>
      </c>
      <c r="C51" s="532">
        <f>SUMIFS(CCM_Budget_Year2!H79:H108,CCM_Budget_Year2!D79:D108,"Oversight",CCM_Budget_Year2!C79:C108,"CCM Funding Agreement")</f>
        <v>0</v>
      </c>
      <c r="D51" s="533" t="str">
        <f>IF(D$59&gt;0,SUM(B51:C52)/D$59,"")</f>
        <v/>
      </c>
      <c r="E51" s="533" t="str">
        <f>IF(C$59&gt;0,C51/C$59,"")</f>
        <v/>
      </c>
    </row>
    <row r="52" spans="1:5" ht="14.15" customHeight="1" thickBot="1" x14ac:dyDescent="0.35">
      <c r="A52" s="541"/>
      <c r="B52" s="532"/>
      <c r="C52" s="532"/>
      <c r="D52" s="534"/>
      <c r="E52" s="534"/>
    </row>
    <row r="53" spans="1:5" ht="14.15" customHeight="1" thickBot="1" x14ac:dyDescent="0.35">
      <c r="A53" s="540" t="s">
        <v>114</v>
      </c>
      <c r="B53" s="532">
        <f>SUMIFS(CCM_Budget_Year2!H60:H69,CCM_Budget_Year2!D60:D69,"Engagement",CCM_Budget_Year2!C60:C69,"CCM Funding Agreement")</f>
        <v>0</v>
      </c>
      <c r="C53" s="532">
        <f>SUMIFS(CCM_Budget_Year2!H79:H108,CCM_Budget_Year2!D79:D108,"Engagement",CCM_Budget_Year2!C79:C108,"CCM Funding Agreement")</f>
        <v>0</v>
      </c>
      <c r="D53" s="533" t="str">
        <f t="shared" ref="D53" si="6">IF(D$59&gt;0,SUM(B53:C54)/D$59,"")</f>
        <v/>
      </c>
      <c r="E53" s="533" t="str">
        <f t="shared" ref="E53" si="7">IF(C$59&gt;0,C53/C$59,"")</f>
        <v/>
      </c>
    </row>
    <row r="54" spans="1:5" ht="14.15" customHeight="1" thickBot="1" x14ac:dyDescent="0.35">
      <c r="A54" s="541"/>
      <c r="B54" s="532"/>
      <c r="C54" s="532"/>
      <c r="D54" s="534"/>
      <c r="E54" s="534"/>
    </row>
    <row r="55" spans="1:5" ht="14.15" customHeight="1" thickBot="1" x14ac:dyDescent="0.35">
      <c r="A55" s="540" t="s">
        <v>115</v>
      </c>
      <c r="B55" s="532">
        <f>SUMIFS(CCM_Budget_Year2!H60:H69,CCM_Budget_Year2!D60:D69,"Positioning",CCM_Budget_Year2!C60:C69,"CCM Funding Agreement")</f>
        <v>0</v>
      </c>
      <c r="C55" s="532">
        <f>SUMIFS(CCM_Budget_Year2!H79:H108,CCM_Budget_Year2!D79:D108,"Positioning",CCM_Budget_Year2!C79:C108,"CCM Funding Agreement")</f>
        <v>0</v>
      </c>
      <c r="D55" s="533" t="str">
        <f t="shared" ref="D55" si="8">IF(D$59&gt;0,SUM(B55:C56)/D$59,"")</f>
        <v/>
      </c>
      <c r="E55" s="533" t="str">
        <f t="shared" ref="E55" si="9">IF(C$59&gt;0,C55/C$59,"")</f>
        <v/>
      </c>
    </row>
    <row r="56" spans="1:5" ht="14.15" customHeight="1" thickBot="1" x14ac:dyDescent="0.35">
      <c r="A56" s="541"/>
      <c r="B56" s="532"/>
      <c r="C56" s="532"/>
      <c r="D56" s="534"/>
      <c r="E56" s="534"/>
    </row>
    <row r="57" spans="1:5" ht="14.15" customHeight="1" thickBot="1" x14ac:dyDescent="0.35">
      <c r="A57" s="540" t="s">
        <v>128</v>
      </c>
      <c r="B57" s="532">
        <f>SUMIFS(CCM_Budget_Year2!H60:H69,CCM_Budget_Year2!D60:D69,"Operations",CCM_Budget_Year2!C60:C69,"CCM Funding Agreement")</f>
        <v>0</v>
      </c>
      <c r="C57" s="532">
        <f>SUMIFS(CCM_Budget_Year2!H79:H108,CCM_Budget_Year2!D79:D108,"Operations",CCM_Budget_Year2!C79:C108,"CCM Funding Agreement")</f>
        <v>0</v>
      </c>
      <c r="D57" s="533" t="str">
        <f t="shared" ref="D57" si="10">IF(D$59&gt;0,SUM(B57:C58)/D$59,"")</f>
        <v/>
      </c>
      <c r="E57" s="533" t="str">
        <f t="shared" ref="E57" si="11">IF(C$59&gt;0,C57/C$59,"")</f>
        <v/>
      </c>
    </row>
    <row r="58" spans="1:5" ht="14.15" customHeight="1" thickBot="1" x14ac:dyDescent="0.35">
      <c r="A58" s="541"/>
      <c r="B58" s="532"/>
      <c r="C58" s="532"/>
      <c r="D58" s="534"/>
      <c r="E58" s="534"/>
    </row>
    <row r="59" spans="1:5" ht="14.15" customHeight="1" thickBot="1" x14ac:dyDescent="0.35">
      <c r="A59" s="535" t="s">
        <v>122</v>
      </c>
      <c r="B59" s="536">
        <f>SUM(B51:B58)</f>
        <v>0</v>
      </c>
      <c r="C59" s="536">
        <f>SUM(C51:C58)</f>
        <v>0</v>
      </c>
      <c r="D59" s="536">
        <f>SUM(B59:C60)</f>
        <v>0</v>
      </c>
      <c r="E59" s="533" t="str">
        <f>IF(C$59&gt;0,C59/C$59,"")</f>
        <v/>
      </c>
    </row>
    <row r="60" spans="1:5" ht="14.15" customHeight="1" thickBot="1" x14ac:dyDescent="0.35">
      <c r="A60" s="535"/>
      <c r="B60" s="537"/>
      <c r="C60" s="537"/>
      <c r="D60" s="537"/>
      <c r="E60" s="534"/>
    </row>
    <row r="61" spans="1:5" ht="14.15" customHeight="1" thickBot="1" x14ac:dyDescent="0.35">
      <c r="A61" s="535" t="s">
        <v>355</v>
      </c>
      <c r="B61" s="533" t="str">
        <f>IF(AND(B59=0,C59=0),"",B59/SUM(B59:C59))</f>
        <v/>
      </c>
      <c r="C61" s="533" t="str">
        <f>IF(AND(B59=0,C59=0),"",C59/SUM(B59:C59))</f>
        <v/>
      </c>
      <c r="D61" s="536"/>
      <c r="E61" s="533"/>
    </row>
    <row r="62" spans="1:5" ht="14.15" customHeight="1" thickBot="1" x14ac:dyDescent="0.35">
      <c r="A62" s="535"/>
      <c r="B62" s="534"/>
      <c r="C62" s="534"/>
      <c r="D62" s="537"/>
      <c r="E62" s="534"/>
    </row>
    <row r="64" spans="1:5" ht="14.15" customHeight="1" thickBot="1" x14ac:dyDescent="0.35">
      <c r="A64" s="542" t="s">
        <v>165</v>
      </c>
      <c r="B64" s="542"/>
      <c r="C64" s="542"/>
      <c r="D64" s="542"/>
    </row>
    <row r="65" spans="1:4" ht="14.15" customHeight="1" thickBot="1" x14ac:dyDescent="0.35">
      <c r="A65" s="535" t="s">
        <v>143</v>
      </c>
      <c r="B65" s="538" t="s">
        <v>137</v>
      </c>
      <c r="C65" s="538" t="s">
        <v>113</v>
      </c>
      <c r="D65" s="535" t="s">
        <v>148</v>
      </c>
    </row>
    <row r="66" spans="1:4" ht="14.15" customHeight="1" thickBot="1" x14ac:dyDescent="0.35">
      <c r="A66" s="535"/>
      <c r="B66" s="539"/>
      <c r="C66" s="539"/>
      <c r="D66" s="535"/>
    </row>
    <row r="67" spans="1:4" ht="14.15" customHeight="1" thickBot="1" x14ac:dyDescent="0.35">
      <c r="A67" s="540" t="s">
        <v>110</v>
      </c>
      <c r="B67" s="532">
        <f>SUMIFS(CCM_Budget_Year2!H60:H69,CCM_Budget_Year2!D60:D69,"Oversight",CCM_Budget_Year2!C60:C69,"CCM Evolution")</f>
        <v>0</v>
      </c>
      <c r="C67" s="532">
        <f>SUMIFS(CCM_Budget_Year2!H79:H108,CCM_Budget_Year2!D79:D108,"Oversight",CCM_Budget_Year2!C79:C108,"CCM Evolution")</f>
        <v>0</v>
      </c>
      <c r="D67" s="533" t="str">
        <f>IF(D$75&gt;0,SUM(B67:C68)/D$75,"")</f>
        <v/>
      </c>
    </row>
    <row r="68" spans="1:4" ht="14.15" customHeight="1" thickBot="1" x14ac:dyDescent="0.35">
      <c r="A68" s="541"/>
      <c r="B68" s="532"/>
      <c r="C68" s="532"/>
      <c r="D68" s="534"/>
    </row>
    <row r="69" spans="1:4" ht="14.15" customHeight="1" thickBot="1" x14ac:dyDescent="0.35">
      <c r="A69" s="540" t="s">
        <v>114</v>
      </c>
      <c r="B69" s="532">
        <f>SUMIFS(CCM_Budget_Year2!H60:H69,CCM_Budget_Year2!D60:D69,"Engagement",CCM_Budget_Year2!C60:C69,"CCM Evolution")</f>
        <v>0</v>
      </c>
      <c r="C69" s="532">
        <f>SUMIFS(CCM_Budget_Year2!H79:H108,CCM_Budget_Year2!D79:D108,"Engagement",CCM_Budget_Year2!C79:C108,"CCM Evolution")</f>
        <v>0</v>
      </c>
      <c r="D69" s="533" t="str">
        <f t="shared" ref="D69" si="12">IF(D$75&gt;0,SUM(B69:C70)/D$75,"")</f>
        <v/>
      </c>
    </row>
    <row r="70" spans="1:4" ht="14.15" customHeight="1" thickBot="1" x14ac:dyDescent="0.35">
      <c r="A70" s="541"/>
      <c r="B70" s="532"/>
      <c r="C70" s="532"/>
      <c r="D70" s="534"/>
    </row>
    <row r="71" spans="1:4" ht="14.15" customHeight="1" thickBot="1" x14ac:dyDescent="0.35">
      <c r="A71" s="540" t="s">
        <v>115</v>
      </c>
      <c r="B71" s="532">
        <f>SUMIFS(CCM_Budget_Year2!H60:H69,CCM_Budget_Year2!D60:D69,"Positioning",CCM_Budget_Year2!C60:C69,"CCM Evolution")</f>
        <v>0</v>
      </c>
      <c r="C71" s="532">
        <f>SUMIFS(CCM_Budget_Year2!H79:H108,CCM_Budget_Year2!D79:D108,"Positioning",CCM_Budget_Year2!C79:C108,"CCM Evolution")</f>
        <v>0</v>
      </c>
      <c r="D71" s="533" t="str">
        <f t="shared" ref="D71" si="13">IF(D$75&gt;0,SUM(B71:C72)/D$75,"")</f>
        <v/>
      </c>
    </row>
    <row r="72" spans="1:4" ht="14.15" customHeight="1" thickBot="1" x14ac:dyDescent="0.35">
      <c r="A72" s="541"/>
      <c r="B72" s="532"/>
      <c r="C72" s="532"/>
      <c r="D72" s="534"/>
    </row>
    <row r="73" spans="1:4" ht="14.15" customHeight="1" thickBot="1" x14ac:dyDescent="0.35">
      <c r="A73" s="540" t="s">
        <v>128</v>
      </c>
      <c r="B73" s="532">
        <f>SUMIFS(CCM_Budget_Year2!H60:H69,CCM_Budget_Year2!D60:D69,"Operations",CCM_Budget_Year2!C60:C69,"CCM Evolution")</f>
        <v>0</v>
      </c>
      <c r="C73" s="532">
        <f>SUMIFS(CCM_Budget_Year2!H79:H108,CCM_Budget_Year2!D79:D108,"Operations",CCM_Budget_Year2!C79:C108,"CCM Evolution")</f>
        <v>0</v>
      </c>
      <c r="D73" s="533" t="str">
        <f t="shared" ref="D73" si="14">IF(D$75&gt;0,SUM(B73:C74)/D$75,"")</f>
        <v/>
      </c>
    </row>
    <row r="74" spans="1:4" ht="14.15" customHeight="1" thickBot="1" x14ac:dyDescent="0.35">
      <c r="A74" s="541"/>
      <c r="B74" s="532"/>
      <c r="C74" s="532"/>
      <c r="D74" s="534"/>
    </row>
    <row r="75" spans="1:4" ht="14.15" customHeight="1" thickBot="1" x14ac:dyDescent="0.35">
      <c r="A75" s="535" t="s">
        <v>122</v>
      </c>
      <c r="B75" s="536">
        <f>SUM(B67:B74)</f>
        <v>0</v>
      </c>
      <c r="C75" s="536">
        <f>SUM(C67:C74)</f>
        <v>0</v>
      </c>
      <c r="D75" s="548">
        <f>SUM(B75:C76)</f>
        <v>0</v>
      </c>
    </row>
    <row r="76" spans="1:4" ht="14.15" customHeight="1" thickBot="1" x14ac:dyDescent="0.35">
      <c r="A76" s="535"/>
      <c r="B76" s="537"/>
      <c r="C76" s="537"/>
      <c r="D76" s="549"/>
    </row>
    <row r="79" spans="1:4" ht="14.15" customHeight="1" x14ac:dyDescent="0.3">
      <c r="A79" s="543" t="s">
        <v>179</v>
      </c>
      <c r="B79" s="543"/>
      <c r="C79" s="543"/>
    </row>
    <row r="80" spans="1:4" ht="14.15" customHeight="1" x14ac:dyDescent="0.3">
      <c r="A80" s="544" t="s">
        <v>121</v>
      </c>
      <c r="B80" s="545">
        <f>SUMIF(CCM_Budget_Year2!C60:C69,"COVID19RM",CCM_Budget_Year2!H60:H69)</f>
        <v>0</v>
      </c>
      <c r="C80" s="547" t="str">
        <f>IF(B$86&gt;0,B80/B$86,"")</f>
        <v/>
      </c>
    </row>
    <row r="81" spans="1:4" ht="14.15" customHeight="1" x14ac:dyDescent="0.3">
      <c r="A81" s="544"/>
      <c r="B81" s="546"/>
      <c r="C81" s="547"/>
    </row>
    <row r="82" spans="1:4" ht="14.15" customHeight="1" x14ac:dyDescent="0.3">
      <c r="A82" s="544" t="s">
        <v>298</v>
      </c>
      <c r="B82" s="545">
        <f>SUMIFS(CCM_Budget_Year2!H79:H108,CCM_Budget_Year2!C79:C108,"COVID19RM",CCM_Budget_Year2!E79:E108,"External Professional Services")</f>
        <v>0</v>
      </c>
      <c r="C82" s="547" t="str">
        <f t="shared" ref="C82" si="15">IF(B$86&gt;0,B82/B$86,"")</f>
        <v/>
      </c>
    </row>
    <row r="83" spans="1:4" ht="14.15" customHeight="1" x14ac:dyDescent="0.3">
      <c r="A83" s="544"/>
      <c r="B83" s="546"/>
      <c r="C83" s="547"/>
    </row>
    <row r="84" spans="1:4" ht="14.15" customHeight="1" x14ac:dyDescent="0.3">
      <c r="A84" s="544" t="s">
        <v>305</v>
      </c>
      <c r="B84" s="545">
        <f>SUMIFS(CCM_Budget_Year2!H79:H108,CCM_Budget_Year2!C79:C108,"COVID19RM",CCM_Budget_Year2!E79:E108,"&lt;&gt;External Professional Services")</f>
        <v>0</v>
      </c>
      <c r="C84" s="547" t="str">
        <f t="shared" ref="C84" si="16">IF(B$86&gt;0,B84/B$86,"")</f>
        <v/>
      </c>
    </row>
    <row r="85" spans="1:4" ht="14.15" customHeight="1" x14ac:dyDescent="0.3">
      <c r="A85" s="544"/>
      <c r="B85" s="546"/>
      <c r="C85" s="547"/>
    </row>
    <row r="86" spans="1:4" ht="14.15" customHeight="1" x14ac:dyDescent="0.3">
      <c r="A86" s="544" t="s">
        <v>122</v>
      </c>
      <c r="B86" s="545">
        <f>SUM(B80:B85)</f>
        <v>0</v>
      </c>
      <c r="C86" s="547" t="str">
        <f>IF(B$86&gt;0,B86/B$86,"")</f>
        <v/>
      </c>
    </row>
    <row r="87" spans="1:4" ht="14.15" customHeight="1" x14ac:dyDescent="0.3">
      <c r="A87" s="544"/>
      <c r="B87" s="546"/>
      <c r="C87" s="547"/>
    </row>
    <row r="89" spans="1:4" ht="14.15" customHeight="1" thickBot="1" x14ac:dyDescent="0.35"/>
    <row r="90" spans="1:4" ht="14.15" customHeight="1" thickBot="1" x14ac:dyDescent="0.35">
      <c r="A90" s="535" t="s">
        <v>177</v>
      </c>
      <c r="B90" s="538" t="s">
        <v>311</v>
      </c>
      <c r="C90" s="530" t="s">
        <v>129</v>
      </c>
      <c r="D90" s="530" t="s">
        <v>378</v>
      </c>
    </row>
    <row r="91" spans="1:4" ht="14.15" customHeight="1" thickBot="1" x14ac:dyDescent="0.35">
      <c r="A91" s="535"/>
      <c r="B91" s="539"/>
      <c r="C91" s="531"/>
      <c r="D91" s="531"/>
    </row>
    <row r="92" spans="1:4" ht="14.15" customHeight="1" thickBot="1" x14ac:dyDescent="0.35">
      <c r="A92" s="538" t="s">
        <v>343</v>
      </c>
      <c r="B92" s="536">
        <f>B59</f>
        <v>0</v>
      </c>
      <c r="C92" s="532">
        <f>B15</f>
        <v>87432</v>
      </c>
      <c r="D92" s="532">
        <f>B125</f>
        <v>0</v>
      </c>
    </row>
    <row r="93" spans="1:4" ht="14.15" customHeight="1" thickBot="1" x14ac:dyDescent="0.35">
      <c r="A93" s="539"/>
      <c r="B93" s="537"/>
      <c r="C93" s="532"/>
      <c r="D93" s="532"/>
    </row>
    <row r="94" spans="1:4" ht="14.15" customHeight="1" thickBot="1" x14ac:dyDescent="0.35">
      <c r="A94" s="535" t="s">
        <v>113</v>
      </c>
      <c r="B94" s="532">
        <f>C59</f>
        <v>0</v>
      </c>
      <c r="C94" s="532">
        <f>C15</f>
        <v>42750</v>
      </c>
      <c r="D94" s="532">
        <f>C125</f>
        <v>0</v>
      </c>
    </row>
    <row r="95" spans="1:4" ht="14.15" customHeight="1" thickBot="1" x14ac:dyDescent="0.35">
      <c r="A95" s="535"/>
      <c r="B95" s="532"/>
      <c r="C95" s="532"/>
      <c r="D95" s="532"/>
    </row>
    <row r="96" spans="1:4" ht="14.15" customHeight="1" thickBot="1" x14ac:dyDescent="0.35"/>
    <row r="97" spans="1:5" ht="14.15" customHeight="1" thickBot="1" x14ac:dyDescent="0.35">
      <c r="A97" s="535" t="s">
        <v>163</v>
      </c>
      <c r="B97" s="538" t="s">
        <v>311</v>
      </c>
      <c r="C97" s="530" t="s">
        <v>129</v>
      </c>
      <c r="D97" s="530" t="s">
        <v>378</v>
      </c>
    </row>
    <row r="98" spans="1:5" ht="14.15" customHeight="1" thickBot="1" x14ac:dyDescent="0.35">
      <c r="A98" s="535"/>
      <c r="B98" s="539"/>
      <c r="C98" s="531"/>
      <c r="D98" s="531"/>
    </row>
    <row r="99" spans="1:5" ht="14.15" customHeight="1" thickBot="1" x14ac:dyDescent="0.35">
      <c r="A99" s="538" t="s">
        <v>343</v>
      </c>
      <c r="B99" s="536">
        <f>B75</f>
        <v>0</v>
      </c>
      <c r="C99" s="532">
        <f>B31</f>
        <v>0</v>
      </c>
      <c r="D99" s="532">
        <f>B141</f>
        <v>0</v>
      </c>
    </row>
    <row r="100" spans="1:5" ht="14.15" customHeight="1" thickBot="1" x14ac:dyDescent="0.35">
      <c r="A100" s="539"/>
      <c r="B100" s="537"/>
      <c r="C100" s="532"/>
      <c r="D100" s="532"/>
    </row>
    <row r="101" spans="1:5" ht="14.15" customHeight="1" thickBot="1" x14ac:dyDescent="0.35">
      <c r="A101" s="535" t="s">
        <v>113</v>
      </c>
      <c r="B101" s="532">
        <f>C75</f>
        <v>0</v>
      </c>
      <c r="C101" s="532">
        <f>C31</f>
        <v>0</v>
      </c>
      <c r="D101" s="532">
        <f>C141</f>
        <v>0</v>
      </c>
    </row>
    <row r="102" spans="1:5" ht="14.15" customHeight="1" thickBot="1" x14ac:dyDescent="0.35">
      <c r="A102" s="535"/>
      <c r="B102" s="532"/>
      <c r="C102" s="532"/>
      <c r="D102" s="532"/>
    </row>
    <row r="103" spans="1:5" ht="14.15" customHeight="1" thickBot="1" x14ac:dyDescent="0.35"/>
    <row r="104" spans="1:5" ht="14.15" customHeight="1" thickBot="1" x14ac:dyDescent="0.35">
      <c r="A104" s="535" t="s">
        <v>179</v>
      </c>
      <c r="B104" s="538" t="s">
        <v>311</v>
      </c>
      <c r="C104" s="530" t="s">
        <v>129</v>
      </c>
      <c r="D104" s="530" t="s">
        <v>378</v>
      </c>
    </row>
    <row r="105" spans="1:5" ht="14.15" customHeight="1" thickBot="1" x14ac:dyDescent="0.35">
      <c r="A105" s="535"/>
      <c r="B105" s="539"/>
      <c r="C105" s="531"/>
      <c r="D105" s="531"/>
    </row>
    <row r="106" spans="1:5" ht="14.15" customHeight="1" thickBot="1" x14ac:dyDescent="0.35">
      <c r="A106" s="538" t="s">
        <v>343</v>
      </c>
      <c r="B106" s="536">
        <f>B80</f>
        <v>0</v>
      </c>
      <c r="C106" s="532">
        <f>B36</f>
        <v>0</v>
      </c>
      <c r="D106" s="532">
        <f>B145</f>
        <v>0</v>
      </c>
    </row>
    <row r="107" spans="1:5" ht="14.15" customHeight="1" thickBot="1" x14ac:dyDescent="0.35">
      <c r="A107" s="539"/>
      <c r="B107" s="537"/>
      <c r="C107" s="532"/>
      <c r="D107" s="532"/>
    </row>
    <row r="108" spans="1:5" ht="14.15" customHeight="1" thickBot="1" x14ac:dyDescent="0.35">
      <c r="A108" s="535" t="s">
        <v>113</v>
      </c>
      <c r="B108" s="532">
        <f>SUM(B82:B85)</f>
        <v>0</v>
      </c>
      <c r="C108" s="532">
        <f>SUM(B38:B41)</f>
        <v>0</v>
      </c>
      <c r="D108" s="532">
        <f>SUM(B147:B150)</f>
        <v>0</v>
      </c>
    </row>
    <row r="109" spans="1:5" ht="14.15" customHeight="1" thickBot="1" x14ac:dyDescent="0.35">
      <c r="A109" s="535"/>
      <c r="B109" s="532"/>
      <c r="C109" s="532"/>
      <c r="D109" s="532"/>
    </row>
    <row r="111" spans="1:5" ht="14.15" customHeight="1" x14ac:dyDescent="0.3">
      <c r="A111" s="527" t="s">
        <v>378</v>
      </c>
      <c r="B111" s="527"/>
      <c r="C111" s="527"/>
      <c r="D111" s="527"/>
      <c r="E111" s="527"/>
    </row>
    <row r="112" spans="1:5" ht="14.15" customHeight="1" x14ac:dyDescent="0.3">
      <c r="A112" s="527"/>
      <c r="B112" s="527"/>
      <c r="C112" s="527"/>
      <c r="D112" s="527"/>
      <c r="E112" s="527"/>
    </row>
    <row r="114" spans="1:6" ht="14.15" customHeight="1" thickBot="1" x14ac:dyDescent="0.35">
      <c r="A114" s="542" t="s">
        <v>297</v>
      </c>
      <c r="B114" s="542"/>
      <c r="C114" s="542"/>
      <c r="D114" s="542"/>
      <c r="E114" s="542"/>
    </row>
    <row r="115" spans="1:6" ht="14.15" customHeight="1" thickBot="1" x14ac:dyDescent="0.35">
      <c r="A115" s="535"/>
      <c r="B115" s="538" t="s">
        <v>137</v>
      </c>
      <c r="C115" s="538" t="s">
        <v>113</v>
      </c>
      <c r="D115" s="535" t="s">
        <v>148</v>
      </c>
      <c r="E115" s="535" t="s">
        <v>175</v>
      </c>
    </row>
    <row r="116" spans="1:6" ht="14.15" customHeight="1" thickBot="1" x14ac:dyDescent="0.35">
      <c r="A116" s="535"/>
      <c r="B116" s="539"/>
      <c r="C116" s="539"/>
      <c r="D116" s="535"/>
      <c r="E116" s="535"/>
    </row>
    <row r="117" spans="1:6" ht="14.15" customHeight="1" thickBot="1" x14ac:dyDescent="0.35">
      <c r="A117" s="540" t="s">
        <v>110</v>
      </c>
      <c r="B117" s="532">
        <f>SUMIFS(CCM_Budget_Year2!L60:L69,CCM_Budget_Year2!D60:D69,"Oversight",CCM_Budget_Year2!C60:C69,"CCM Funding Agreement")</f>
        <v>0</v>
      </c>
      <c r="C117" s="532">
        <f>SUMIFS(CCM_Budget_Year2!L79:L108,CCM_Budget_Year2!D79:D108,"Oversight",CCM_Budget_Year2!C79:C108,"CCM Funding Agreement")</f>
        <v>0</v>
      </c>
      <c r="D117" s="533" t="str">
        <f>IF($D$125&gt;0,SUM(B117:C118)/$D$125,"")</f>
        <v/>
      </c>
      <c r="E117" s="533" t="str">
        <f>IF($C$125&gt;0,C117/$C$125,"")</f>
        <v/>
      </c>
    </row>
    <row r="118" spans="1:6" ht="14.15" customHeight="1" thickBot="1" x14ac:dyDescent="0.35">
      <c r="A118" s="541"/>
      <c r="B118" s="532"/>
      <c r="C118" s="532"/>
      <c r="D118" s="534"/>
      <c r="E118" s="534"/>
    </row>
    <row r="119" spans="1:6" ht="14.15" customHeight="1" thickBot="1" x14ac:dyDescent="0.35">
      <c r="A119" s="540" t="s">
        <v>114</v>
      </c>
      <c r="B119" s="532">
        <f>SUMIFS(CCM_Budget_Year2!L60:L69,CCM_Budget_Year2!D60:D69,"Engagement",CCM_Budget_Year2!C60:C69,"CCM Funding Agreement")</f>
        <v>0</v>
      </c>
      <c r="C119" s="532">
        <f>SUMIFS(CCM_Budget_Year2!L79:L108,CCM_Budget_Year2!D79:D108,"Engagement",CCM_Budget_Year2!C79:C108,"CCM Funding Agreement")</f>
        <v>0</v>
      </c>
      <c r="D119" s="533" t="str">
        <f t="shared" ref="D119" si="17">IF($D$125&gt;0,SUM(B119:C120)/$D$125,"")</f>
        <v/>
      </c>
      <c r="E119" s="533" t="str">
        <f t="shared" ref="E119" si="18">IF($C$125&gt;0,C119/$C$125,"")</f>
        <v/>
      </c>
    </row>
    <row r="120" spans="1:6" ht="14.15" customHeight="1" thickBot="1" x14ac:dyDescent="0.35">
      <c r="A120" s="541"/>
      <c r="B120" s="532"/>
      <c r="C120" s="532"/>
      <c r="D120" s="534"/>
      <c r="E120" s="534"/>
    </row>
    <row r="121" spans="1:6" ht="14.15" customHeight="1" thickBot="1" x14ac:dyDescent="0.35">
      <c r="A121" s="540" t="s">
        <v>115</v>
      </c>
      <c r="B121" s="532">
        <f>SUMIFS(CCM_Budget_Year2!L60:L69,CCM_Budget_Year2!D60:D69,"Positioning",CCM_Budget_Year2!C60:C69,"CCM Funding Agreement")</f>
        <v>0</v>
      </c>
      <c r="C121" s="532">
        <f>SUMIFS(CCM_Budget_Year2!L79:L108,CCM_Budget_Year2!D79:D108,"Positioning",CCM_Budget_Year2!C79:C108,"CCM Funding Agreement")</f>
        <v>0</v>
      </c>
      <c r="D121" s="533" t="str">
        <f t="shared" ref="D121" si="19">IF($D$125&gt;0,SUM(B121:C122)/$D$125,"")</f>
        <v/>
      </c>
      <c r="E121" s="533" t="str">
        <f t="shared" ref="E121" si="20">IF($C$125&gt;0,C121/$C$125,"")</f>
        <v/>
      </c>
    </row>
    <row r="122" spans="1:6" ht="14.15" customHeight="1" thickBot="1" x14ac:dyDescent="0.35">
      <c r="A122" s="541"/>
      <c r="B122" s="532"/>
      <c r="C122" s="532"/>
      <c r="D122" s="534"/>
      <c r="E122" s="534"/>
    </row>
    <row r="123" spans="1:6" ht="14.15" customHeight="1" thickBot="1" x14ac:dyDescent="0.35">
      <c r="A123" s="540" t="s">
        <v>128</v>
      </c>
      <c r="B123" s="532">
        <f>SUMIFS(CCM_Budget_Year2!L60:L69,CCM_Budget_Year2!D60:D69,"Operations",CCM_Budget_Year2!C60:C69,"CCM Funding Agreement")</f>
        <v>0</v>
      </c>
      <c r="C123" s="532">
        <f>SUMIFS(CCM_Budget_Year2!L79:L108,CCM_Budget_Year2!D79:D108,"Operations",CCM_Budget_Year2!C79:C108,"CCM Funding Agreement")</f>
        <v>0</v>
      </c>
      <c r="D123" s="533" t="str">
        <f t="shared" ref="D123" si="21">IF($D$125&gt;0,SUM(B123:C124)/$D$125,"")</f>
        <v/>
      </c>
      <c r="E123" s="533" t="str">
        <f t="shared" ref="E123" si="22">IF($C$125&gt;0,C123/$C$125,"")</f>
        <v/>
      </c>
    </row>
    <row r="124" spans="1:6" ht="14.15" customHeight="1" thickBot="1" x14ac:dyDescent="0.35">
      <c r="A124" s="541"/>
      <c r="B124" s="532"/>
      <c r="C124" s="532"/>
      <c r="D124" s="534"/>
      <c r="E124" s="534"/>
    </row>
    <row r="125" spans="1:6" ht="14.15" customHeight="1" thickBot="1" x14ac:dyDescent="0.35">
      <c r="A125" s="535" t="s">
        <v>122</v>
      </c>
      <c r="B125" s="536">
        <f>SUM(B117:B124)</f>
        <v>0</v>
      </c>
      <c r="C125" s="536">
        <f>SUM(C117:C124)</f>
        <v>0</v>
      </c>
      <c r="D125" s="536">
        <f>SUM(B125:C126)</f>
        <v>0</v>
      </c>
      <c r="E125" s="533" t="str">
        <f t="shared" ref="E125" si="23">IF($C$125&gt;0,C125/$C$125,"")</f>
        <v/>
      </c>
    </row>
    <row r="126" spans="1:6" ht="14.15" customHeight="1" thickBot="1" x14ac:dyDescent="0.35">
      <c r="A126" s="535"/>
      <c r="B126" s="537"/>
      <c r="C126" s="537"/>
      <c r="D126" s="537"/>
      <c r="E126" s="534"/>
      <c r="F126" s="99"/>
    </row>
    <row r="127" spans="1:6" ht="14.15" customHeight="1" thickBot="1" x14ac:dyDescent="0.35">
      <c r="A127" s="535" t="s">
        <v>355</v>
      </c>
      <c r="B127" s="533" t="str">
        <f>IF(AND(B125=0,C125=0),"",B125/SUM(B125:C126))</f>
        <v/>
      </c>
      <c r="C127" s="533" t="str">
        <f>IF(AND(B125=0,C125=0),"",C125/SUM(B125:C126))</f>
        <v/>
      </c>
      <c r="D127" s="536"/>
      <c r="E127" s="533"/>
    </row>
    <row r="128" spans="1:6" ht="14.15" customHeight="1" thickBot="1" x14ac:dyDescent="0.35">
      <c r="A128" s="535"/>
      <c r="B128" s="534"/>
      <c r="C128" s="534"/>
      <c r="D128" s="537"/>
      <c r="E128" s="534"/>
    </row>
    <row r="130" spans="1:4" ht="14.15" customHeight="1" thickBot="1" x14ac:dyDescent="0.35">
      <c r="A130" s="542" t="s">
        <v>165</v>
      </c>
      <c r="B130" s="542"/>
      <c r="C130" s="542"/>
      <c r="D130" s="542"/>
    </row>
    <row r="131" spans="1:4" ht="14.15" customHeight="1" thickBot="1" x14ac:dyDescent="0.35">
      <c r="A131" s="535" t="s">
        <v>143</v>
      </c>
      <c r="B131" s="538" t="s">
        <v>137</v>
      </c>
      <c r="C131" s="538" t="s">
        <v>113</v>
      </c>
      <c r="D131" s="535" t="s">
        <v>148</v>
      </c>
    </row>
    <row r="132" spans="1:4" ht="14.15" customHeight="1" thickBot="1" x14ac:dyDescent="0.35">
      <c r="A132" s="535"/>
      <c r="B132" s="539"/>
      <c r="C132" s="539"/>
      <c r="D132" s="535"/>
    </row>
    <row r="133" spans="1:4" ht="14.15" customHeight="1" thickBot="1" x14ac:dyDescent="0.35">
      <c r="A133" s="540" t="s">
        <v>110</v>
      </c>
      <c r="B133" s="532">
        <f>SUMIFS(CCM_Budget_Year2!L60:L69,CCM_Budget_Year2!D60:D69,"Oversight",CCM_Budget_Year2!C60:C69,"CCM Evolution")</f>
        <v>0</v>
      </c>
      <c r="C133" s="532">
        <f>SUMIFS(CCM_Budget_Year2!L79:L108,CCM_Budget_Year2!D79:D108,"Oversight",CCM_Budget_Year2!C79:C108,"CCM Evolution")</f>
        <v>0</v>
      </c>
      <c r="D133" s="533" t="str">
        <f>IF($D$141&gt;0,SUM(B133:C134)/$D$141,"")</f>
        <v/>
      </c>
    </row>
    <row r="134" spans="1:4" ht="14.15" customHeight="1" thickBot="1" x14ac:dyDescent="0.35">
      <c r="A134" s="541"/>
      <c r="B134" s="532"/>
      <c r="C134" s="532"/>
      <c r="D134" s="534"/>
    </row>
    <row r="135" spans="1:4" ht="14.15" customHeight="1" thickBot="1" x14ac:dyDescent="0.35">
      <c r="A135" s="540" t="s">
        <v>114</v>
      </c>
      <c r="B135" s="532">
        <f>SUMIFS(CCM_Budget_Year2!L60:L69,CCM_Budget_Year2!D60:D69,"Engagement",CCM_Budget_Year2!C60:C69,"CCM Evolution")</f>
        <v>0</v>
      </c>
      <c r="C135" s="532">
        <f>SUMIFS(CCM_Budget_Year2!L79:L108,CCM_Budget_Year2!D79:D108,"Engagement",CCM_Budget_Year2!C79:C108,"CCM Evolution")</f>
        <v>0</v>
      </c>
      <c r="D135" s="533" t="str">
        <f t="shared" ref="D135" si="24">IF($D$141&gt;0,SUM(B135:C136)/$D$141,"")</f>
        <v/>
      </c>
    </row>
    <row r="136" spans="1:4" ht="14.15" customHeight="1" thickBot="1" x14ac:dyDescent="0.35">
      <c r="A136" s="541"/>
      <c r="B136" s="532"/>
      <c r="C136" s="532"/>
      <c r="D136" s="534"/>
    </row>
    <row r="137" spans="1:4" ht="14.15" customHeight="1" thickBot="1" x14ac:dyDescent="0.35">
      <c r="A137" s="540" t="s">
        <v>115</v>
      </c>
      <c r="B137" s="532">
        <f>SUMIFS(CCM_Budget_Year2!L60:L69,CCM_Budget_Year2!D60:D69,"Positioning",CCM_Budget_Year2!C60:C69,"CCM Evolution")</f>
        <v>0</v>
      </c>
      <c r="C137" s="532">
        <f>SUMIFS(CCM_Budget_Year2!L79:L108,CCM_Budget_Year2!D79:D108,"Positioning",CCM_Budget_Year2!C79:C108,"CCM Evolution")</f>
        <v>0</v>
      </c>
      <c r="D137" s="533" t="str">
        <f t="shared" ref="D137" si="25">IF($D$141&gt;0,SUM(B137:C138)/$D$141,"")</f>
        <v/>
      </c>
    </row>
    <row r="138" spans="1:4" ht="14.15" customHeight="1" thickBot="1" x14ac:dyDescent="0.35">
      <c r="A138" s="541"/>
      <c r="B138" s="532"/>
      <c r="C138" s="532"/>
      <c r="D138" s="534"/>
    </row>
    <row r="139" spans="1:4" ht="14.15" customHeight="1" thickBot="1" x14ac:dyDescent="0.35">
      <c r="A139" s="540" t="s">
        <v>128</v>
      </c>
      <c r="B139" s="532">
        <f>SUMIFS(CCM_Budget_Year2!L60:L69,CCM_Budget_Year2!D60:D69,"Operations",CCM_Budget_Year2!C60:C69,"CCM Evolution")</f>
        <v>0</v>
      </c>
      <c r="C139" s="532">
        <f>SUMIFS(CCM_Budget_Year2!L79:L108,CCM_Budget_Year2!D79:D108,"Operations",CCM_Budget_Year2!C79:C108,"CCM Evolution")</f>
        <v>0</v>
      </c>
      <c r="D139" s="533" t="str">
        <f t="shared" ref="D139" si="26">IF($D$141&gt;0,SUM(B139:C140)/$D$141,"")</f>
        <v/>
      </c>
    </row>
    <row r="140" spans="1:4" ht="14.15" customHeight="1" thickBot="1" x14ac:dyDescent="0.35">
      <c r="A140" s="541"/>
      <c r="B140" s="532"/>
      <c r="C140" s="532"/>
      <c r="D140" s="534"/>
    </row>
    <row r="141" spans="1:4" ht="14.15" customHeight="1" thickBot="1" x14ac:dyDescent="0.35">
      <c r="A141" s="535" t="s">
        <v>122</v>
      </c>
      <c r="B141" s="536">
        <f>SUM(B133:B140)</f>
        <v>0</v>
      </c>
      <c r="C141" s="536">
        <f>SUM(C133:C140)</f>
        <v>0</v>
      </c>
      <c r="D141" s="548">
        <f>SUM(B141:C142)</f>
        <v>0</v>
      </c>
    </row>
    <row r="142" spans="1:4" ht="14.15" customHeight="1" thickBot="1" x14ac:dyDescent="0.35">
      <c r="A142" s="535"/>
      <c r="B142" s="537"/>
      <c r="C142" s="537"/>
      <c r="D142" s="549"/>
    </row>
    <row r="144" spans="1:4" ht="14.15" customHeight="1" x14ac:dyDescent="0.3">
      <c r="A144" s="543" t="s">
        <v>179</v>
      </c>
      <c r="B144" s="543"/>
      <c r="C144" s="543"/>
    </row>
    <row r="145" spans="1:3" ht="14.15" customHeight="1" x14ac:dyDescent="0.3">
      <c r="A145" s="544" t="s">
        <v>121</v>
      </c>
      <c r="B145" s="545">
        <f>SUMIF(CCM_Budget_Year2!C60:C69,"COVID19RM",CCM_Budget_Year2!L60:L69)</f>
        <v>0</v>
      </c>
      <c r="C145" s="547" t="str">
        <f>IF(B$151&gt;0,B145/B$151,"")</f>
        <v/>
      </c>
    </row>
    <row r="146" spans="1:3" ht="14.15" customHeight="1" x14ac:dyDescent="0.3">
      <c r="A146" s="544"/>
      <c r="B146" s="546"/>
      <c r="C146" s="547"/>
    </row>
    <row r="147" spans="1:3" ht="14.15" customHeight="1" x14ac:dyDescent="0.3">
      <c r="A147" s="544" t="s">
        <v>298</v>
      </c>
      <c r="B147" s="545">
        <f>SUMIFS(CCM_Budget_Year2!L79:L108,CCM_Budget_Year2!C79:C108,"COVID19RM",CCM_Budget_Year2!E79:E108,"External Professional Services")</f>
        <v>0</v>
      </c>
      <c r="C147" s="547" t="str">
        <f t="shared" ref="C147" si="27">IF(B$151&gt;0,B147/B$151,"")</f>
        <v/>
      </c>
    </row>
    <row r="148" spans="1:3" ht="14.15" customHeight="1" x14ac:dyDescent="0.3">
      <c r="A148" s="544"/>
      <c r="B148" s="546"/>
      <c r="C148" s="547"/>
    </row>
    <row r="149" spans="1:3" ht="14.15" customHeight="1" x14ac:dyDescent="0.3">
      <c r="A149" s="544" t="s">
        <v>305</v>
      </c>
      <c r="B149" s="545">
        <f>SUMIFS(CCM_Budget_Year2!L79:L108,CCM_Budget_Year2!C79:C108,"COVID19RM",CCM_Budget_Year2!E79:E108,"&lt;&gt;External Professional Services")</f>
        <v>0</v>
      </c>
      <c r="C149" s="547" t="str">
        <f t="shared" ref="C149" si="28">IF(B$151&gt;0,B149/B$151,"")</f>
        <v/>
      </c>
    </row>
    <row r="150" spans="1:3" ht="14.15" customHeight="1" x14ac:dyDescent="0.3">
      <c r="A150" s="544"/>
      <c r="B150" s="546"/>
      <c r="C150" s="547"/>
    </row>
    <row r="151" spans="1:3" ht="14.15" customHeight="1" x14ac:dyDescent="0.3">
      <c r="A151" s="544" t="s">
        <v>122</v>
      </c>
      <c r="B151" s="545">
        <f>SUM(B145:B150)</f>
        <v>0</v>
      </c>
      <c r="C151" s="547" t="str">
        <f t="shared" ref="C151" si="29">IF(B$151&gt;0,B151/B$151,"")</f>
        <v/>
      </c>
    </row>
    <row r="152" spans="1:3" ht="14.15" customHeight="1" x14ac:dyDescent="0.3">
      <c r="A152" s="544"/>
      <c r="B152" s="546"/>
      <c r="C152" s="547"/>
    </row>
    <row r="153" spans="1:3" ht="14.15" customHeight="1" thickBot="1" x14ac:dyDescent="0.35"/>
    <row r="154" spans="1:3" ht="14.15" customHeight="1" thickBot="1" x14ac:dyDescent="0.35">
      <c r="A154" s="535" t="s">
        <v>177</v>
      </c>
      <c r="B154" s="538" t="s">
        <v>311</v>
      </c>
      <c r="C154" s="530" t="s">
        <v>129</v>
      </c>
    </row>
    <row r="155" spans="1:3" ht="14.15" customHeight="1" thickBot="1" x14ac:dyDescent="0.35">
      <c r="A155" s="535"/>
      <c r="B155" s="539"/>
      <c r="C155" s="531"/>
    </row>
    <row r="156" spans="1:3" ht="14.15" customHeight="1" thickBot="1" x14ac:dyDescent="0.35">
      <c r="A156" s="538" t="s">
        <v>379</v>
      </c>
      <c r="B156" s="536">
        <f>B125</f>
        <v>0</v>
      </c>
      <c r="C156" s="532">
        <f>B15</f>
        <v>87432</v>
      </c>
    </row>
    <row r="157" spans="1:3" ht="14.15" customHeight="1" thickBot="1" x14ac:dyDescent="0.35">
      <c r="A157" s="539"/>
      <c r="B157" s="537"/>
      <c r="C157" s="532"/>
    </row>
    <row r="158" spans="1:3" ht="14.15" customHeight="1" thickBot="1" x14ac:dyDescent="0.35">
      <c r="A158" s="535" t="s">
        <v>380</v>
      </c>
      <c r="B158" s="532">
        <f>C125</f>
        <v>0</v>
      </c>
      <c r="C158" s="532">
        <f>C15</f>
        <v>42750</v>
      </c>
    </row>
    <row r="159" spans="1:3" ht="14.15" customHeight="1" thickBot="1" x14ac:dyDescent="0.35">
      <c r="A159" s="535"/>
      <c r="B159" s="532"/>
      <c r="C159" s="532"/>
    </row>
    <row r="160" spans="1:3" ht="14.15" customHeight="1" thickBot="1" x14ac:dyDescent="0.35"/>
    <row r="161" spans="1:3" ht="14.15" customHeight="1" thickBot="1" x14ac:dyDescent="0.35">
      <c r="A161" s="535" t="s">
        <v>163</v>
      </c>
      <c r="B161" s="538" t="s">
        <v>311</v>
      </c>
      <c r="C161" s="530" t="s">
        <v>129</v>
      </c>
    </row>
    <row r="162" spans="1:3" ht="14.15" customHeight="1" thickBot="1" x14ac:dyDescent="0.35">
      <c r="A162" s="535"/>
      <c r="B162" s="539"/>
      <c r="C162" s="531"/>
    </row>
    <row r="163" spans="1:3" ht="14.15" customHeight="1" thickBot="1" x14ac:dyDescent="0.35">
      <c r="A163" s="538" t="s">
        <v>379</v>
      </c>
      <c r="B163" s="536">
        <f>B141</f>
        <v>0</v>
      </c>
      <c r="C163" s="532">
        <f>B31</f>
        <v>0</v>
      </c>
    </row>
    <row r="164" spans="1:3" ht="14.15" customHeight="1" thickBot="1" x14ac:dyDescent="0.35">
      <c r="A164" s="539"/>
      <c r="B164" s="537"/>
      <c r="C164" s="532"/>
    </row>
    <row r="165" spans="1:3" ht="14.15" customHeight="1" thickBot="1" x14ac:dyDescent="0.35">
      <c r="A165" s="535" t="s">
        <v>380</v>
      </c>
      <c r="B165" s="532">
        <f>C141</f>
        <v>0</v>
      </c>
      <c r="C165" s="532">
        <f>C31</f>
        <v>0</v>
      </c>
    </row>
    <row r="166" spans="1:3" ht="14.15" customHeight="1" thickBot="1" x14ac:dyDescent="0.35">
      <c r="A166" s="535"/>
      <c r="B166" s="532"/>
      <c r="C166" s="532"/>
    </row>
    <row r="167" spans="1:3" ht="14.15" customHeight="1" thickBot="1" x14ac:dyDescent="0.35"/>
    <row r="168" spans="1:3" ht="14.15" customHeight="1" thickBot="1" x14ac:dyDescent="0.35">
      <c r="A168" s="535" t="s">
        <v>179</v>
      </c>
      <c r="B168" s="538" t="s">
        <v>311</v>
      </c>
      <c r="C168" s="530" t="s">
        <v>129</v>
      </c>
    </row>
    <row r="169" spans="1:3" ht="14.15" customHeight="1" thickBot="1" x14ac:dyDescent="0.35">
      <c r="A169" s="535"/>
      <c r="B169" s="539"/>
      <c r="C169" s="531"/>
    </row>
    <row r="170" spans="1:3" ht="14.15" customHeight="1" thickBot="1" x14ac:dyDescent="0.35">
      <c r="A170" s="538" t="s">
        <v>379</v>
      </c>
      <c r="B170" s="536">
        <f>B145</f>
        <v>0</v>
      </c>
      <c r="C170" s="532">
        <f>B36</f>
        <v>0</v>
      </c>
    </row>
    <row r="171" spans="1:3" ht="14.15" customHeight="1" thickBot="1" x14ac:dyDescent="0.35">
      <c r="A171" s="539"/>
      <c r="B171" s="537"/>
      <c r="C171" s="532"/>
    </row>
    <row r="172" spans="1:3" ht="14.15" customHeight="1" thickBot="1" x14ac:dyDescent="0.35">
      <c r="A172" s="535" t="s">
        <v>380</v>
      </c>
      <c r="B172" s="532">
        <f>SUM(B147:B150)</f>
        <v>0</v>
      </c>
      <c r="C172" s="532">
        <f>SUM(B38:B41)</f>
        <v>0</v>
      </c>
    </row>
    <row r="173" spans="1:3" ht="14.15" customHeight="1" thickBot="1" x14ac:dyDescent="0.35">
      <c r="A173" s="535"/>
      <c r="B173" s="532"/>
      <c r="C173" s="532"/>
    </row>
  </sheetData>
  <sheetProtection algorithmName="SHA-512" hashValue="vNmnQ6Mf0oe9uAZs5DEj1NEdouv7LcHVeHmufkTKKn+QzcNOwpdL8Z61ZyXoLcCDpg0rDhFpR0wyrKZR9gFnjA==" saltValue="ZcC49ZtCAbUrutjkGCY9VA==" spinCount="100000" sheet="1" objects="1" scenarios="1"/>
  <mergeCells count="288">
    <mergeCell ref="A172:A173"/>
    <mergeCell ref="B172:B173"/>
    <mergeCell ref="C172:C173"/>
    <mergeCell ref="A168:A169"/>
    <mergeCell ref="B168:B169"/>
    <mergeCell ref="C168:C169"/>
    <mergeCell ref="A170:A171"/>
    <mergeCell ref="B170:B171"/>
    <mergeCell ref="C170:C171"/>
    <mergeCell ref="A163:A164"/>
    <mergeCell ref="B163:B164"/>
    <mergeCell ref="C163:C164"/>
    <mergeCell ref="A165:A166"/>
    <mergeCell ref="B165:B166"/>
    <mergeCell ref="C165:C166"/>
    <mergeCell ref="A158:A159"/>
    <mergeCell ref="B158:B159"/>
    <mergeCell ref="C158:C159"/>
    <mergeCell ref="A161:A162"/>
    <mergeCell ref="B161:B162"/>
    <mergeCell ref="C161:C162"/>
    <mergeCell ref="A154:A155"/>
    <mergeCell ref="B154:B155"/>
    <mergeCell ref="C154:C155"/>
    <mergeCell ref="A156:A157"/>
    <mergeCell ref="B156:B157"/>
    <mergeCell ref="C156:C157"/>
    <mergeCell ref="A149:A150"/>
    <mergeCell ref="B149:B150"/>
    <mergeCell ref="C149:C150"/>
    <mergeCell ref="A151:A152"/>
    <mergeCell ref="B151:B152"/>
    <mergeCell ref="C151:C152"/>
    <mergeCell ref="A144:C144"/>
    <mergeCell ref="A145:A146"/>
    <mergeCell ref="B145:B146"/>
    <mergeCell ref="C145:C146"/>
    <mergeCell ref="A147:A148"/>
    <mergeCell ref="B147:B148"/>
    <mergeCell ref="C147:C148"/>
    <mergeCell ref="A139:A140"/>
    <mergeCell ref="B139:B140"/>
    <mergeCell ref="C139:C140"/>
    <mergeCell ref="D139:D140"/>
    <mergeCell ref="A141:A142"/>
    <mergeCell ref="B141:B142"/>
    <mergeCell ref="C141:C142"/>
    <mergeCell ref="D141:D142"/>
    <mergeCell ref="A135:A136"/>
    <mergeCell ref="B135:B136"/>
    <mergeCell ref="C135:C136"/>
    <mergeCell ref="D135:D136"/>
    <mergeCell ref="A137:A138"/>
    <mergeCell ref="B137:B138"/>
    <mergeCell ref="C137:C138"/>
    <mergeCell ref="D137:D138"/>
    <mergeCell ref="A131:A132"/>
    <mergeCell ref="B131:B132"/>
    <mergeCell ref="C131:C132"/>
    <mergeCell ref="D131:D132"/>
    <mergeCell ref="A133:A134"/>
    <mergeCell ref="B133:B134"/>
    <mergeCell ref="C133:C134"/>
    <mergeCell ref="D133:D134"/>
    <mergeCell ref="A127:A128"/>
    <mergeCell ref="B127:B128"/>
    <mergeCell ref="C127:C128"/>
    <mergeCell ref="D127:D128"/>
    <mergeCell ref="E127:E128"/>
    <mergeCell ref="A130:D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08:A109"/>
    <mergeCell ref="B108:B109"/>
    <mergeCell ref="C108:C109"/>
    <mergeCell ref="D108:D109"/>
    <mergeCell ref="A111:E112"/>
    <mergeCell ref="A114:E114"/>
    <mergeCell ref="A104:A105"/>
    <mergeCell ref="B104:B105"/>
    <mergeCell ref="C104:C105"/>
    <mergeCell ref="D104:D105"/>
    <mergeCell ref="A106:A107"/>
    <mergeCell ref="B106:B107"/>
    <mergeCell ref="C106:C107"/>
    <mergeCell ref="D106:D107"/>
    <mergeCell ref="A99:A100"/>
    <mergeCell ref="B99:B100"/>
    <mergeCell ref="C99:C100"/>
    <mergeCell ref="D99:D100"/>
    <mergeCell ref="A101:A102"/>
    <mergeCell ref="B101:B102"/>
    <mergeCell ref="C101:C102"/>
    <mergeCell ref="D101:D102"/>
    <mergeCell ref="A94:A95"/>
    <mergeCell ref="B94:B95"/>
    <mergeCell ref="C94:C95"/>
    <mergeCell ref="D94:D95"/>
    <mergeCell ref="A97:A98"/>
    <mergeCell ref="B97:B98"/>
    <mergeCell ref="C97:C98"/>
    <mergeCell ref="D97:D98"/>
    <mergeCell ref="A90:A91"/>
    <mergeCell ref="B90:B91"/>
    <mergeCell ref="C90:C91"/>
    <mergeCell ref="D90:D91"/>
    <mergeCell ref="A92:A93"/>
    <mergeCell ref="B92:B93"/>
    <mergeCell ref="C92:C93"/>
    <mergeCell ref="D92:D93"/>
    <mergeCell ref="A84:A85"/>
    <mergeCell ref="B84:B85"/>
    <mergeCell ref="C84:C85"/>
    <mergeCell ref="A86:A87"/>
    <mergeCell ref="B86:B87"/>
    <mergeCell ref="C86:C87"/>
    <mergeCell ref="A79:C79"/>
    <mergeCell ref="A80:A81"/>
    <mergeCell ref="B80:B81"/>
    <mergeCell ref="C80:C81"/>
    <mergeCell ref="A82:A83"/>
    <mergeCell ref="B82:B83"/>
    <mergeCell ref="C82:C83"/>
    <mergeCell ref="A73:A74"/>
    <mergeCell ref="B73:B74"/>
    <mergeCell ref="C73:C74"/>
    <mergeCell ref="D73:D74"/>
    <mergeCell ref="A75:A76"/>
    <mergeCell ref="B75:B76"/>
    <mergeCell ref="C75:C76"/>
    <mergeCell ref="D75:D76"/>
    <mergeCell ref="A69:A70"/>
    <mergeCell ref="B69:B70"/>
    <mergeCell ref="C69:C70"/>
    <mergeCell ref="D69:D70"/>
    <mergeCell ref="A71:A72"/>
    <mergeCell ref="B71:B72"/>
    <mergeCell ref="C71:C72"/>
    <mergeCell ref="D71:D72"/>
    <mergeCell ref="A64:D64"/>
    <mergeCell ref="A65:A66"/>
    <mergeCell ref="B65:B66"/>
    <mergeCell ref="C65:C66"/>
    <mergeCell ref="D65:D66"/>
    <mergeCell ref="A67:A68"/>
    <mergeCell ref="B67:B68"/>
    <mergeCell ref="C67:C68"/>
    <mergeCell ref="D67:D68"/>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5:E46"/>
    <mergeCell ref="A48:E48"/>
    <mergeCell ref="A49:A50"/>
    <mergeCell ref="B49:B50"/>
    <mergeCell ref="C49:C50"/>
    <mergeCell ref="D49:D50"/>
    <mergeCell ref="E49:E50"/>
    <mergeCell ref="A40:A41"/>
    <mergeCell ref="B40:B41"/>
    <mergeCell ref="C40:C41"/>
    <mergeCell ref="A42:A43"/>
    <mergeCell ref="B42:B43"/>
    <mergeCell ref="C42:C43"/>
    <mergeCell ref="A35:C35"/>
    <mergeCell ref="A36:A37"/>
    <mergeCell ref="B36:B37"/>
    <mergeCell ref="C36:C37"/>
    <mergeCell ref="A38:A39"/>
    <mergeCell ref="B38:B39"/>
    <mergeCell ref="C38:C39"/>
    <mergeCell ref="A29:A30"/>
    <mergeCell ref="B29:B30"/>
    <mergeCell ref="C29:C30"/>
    <mergeCell ref="A23:A24"/>
    <mergeCell ref="B23:B24"/>
    <mergeCell ref="C23:C24"/>
    <mergeCell ref="D23:D24"/>
    <mergeCell ref="D29:D30"/>
    <mergeCell ref="A31:A32"/>
    <mergeCell ref="B31:B32"/>
    <mergeCell ref="C31:C32"/>
    <mergeCell ref="D31:D32"/>
    <mergeCell ref="A25:A26"/>
    <mergeCell ref="B25:B26"/>
    <mergeCell ref="C25:C26"/>
    <mergeCell ref="D25:D26"/>
    <mergeCell ref="A27:A28"/>
    <mergeCell ref="B27:B28"/>
    <mergeCell ref="C27:C28"/>
    <mergeCell ref="D27:D28"/>
    <mergeCell ref="A17:A18"/>
    <mergeCell ref="B17:B18"/>
    <mergeCell ref="C17:C18"/>
    <mergeCell ref="D17:D18"/>
    <mergeCell ref="E17:E18"/>
    <mergeCell ref="A20:D20"/>
    <mergeCell ref="A21:A22"/>
    <mergeCell ref="B21:B22"/>
    <mergeCell ref="C21:C22"/>
    <mergeCell ref="D21:D22"/>
    <mergeCell ref="A13:A14"/>
    <mergeCell ref="B13:B14"/>
    <mergeCell ref="C13:C14"/>
    <mergeCell ref="D13:D14"/>
    <mergeCell ref="E13:E14"/>
    <mergeCell ref="A15:A16"/>
    <mergeCell ref="B15:B16"/>
    <mergeCell ref="C15:C16"/>
    <mergeCell ref="D15:D16"/>
    <mergeCell ref="E15:E16"/>
    <mergeCell ref="A9:A10"/>
    <mergeCell ref="B9:B10"/>
    <mergeCell ref="C9:C10"/>
    <mergeCell ref="D9:D10"/>
    <mergeCell ref="E9:E10"/>
    <mergeCell ref="A11:A12"/>
    <mergeCell ref="B11:B12"/>
    <mergeCell ref="C11:C12"/>
    <mergeCell ref="D11:D12"/>
    <mergeCell ref="E11:E12"/>
    <mergeCell ref="A1:E2"/>
    <mergeCell ref="A4:E4"/>
    <mergeCell ref="A5:A6"/>
    <mergeCell ref="B5:B6"/>
    <mergeCell ref="C5:C6"/>
    <mergeCell ref="D5:D6"/>
    <mergeCell ref="E5:E6"/>
    <mergeCell ref="A7:A8"/>
    <mergeCell ref="B7:B8"/>
    <mergeCell ref="C7:C8"/>
    <mergeCell ref="D7:D8"/>
    <mergeCell ref="E7:E8"/>
  </mergeCells>
  <conditionalFormatting sqref="A15 A17">
    <cfRule type="cellIs" dxfId="538" priority="93" operator="equal">
      <formula>"Engagement"</formula>
    </cfRule>
    <cfRule type="cellIs" dxfId="537" priority="90" operator="equal">
      <formula>"Operations"</formula>
    </cfRule>
    <cfRule type="cellIs" dxfId="536" priority="89" operator="equal">
      <formula>"Positioning"</formula>
    </cfRule>
    <cfRule type="cellIs" dxfId="535" priority="94" operator="equal">
      <formula>"Oversight"</formula>
    </cfRule>
  </conditionalFormatting>
  <conditionalFormatting sqref="A59 A61">
    <cfRule type="cellIs" dxfId="534" priority="69" operator="equal">
      <formula>"Positioning"</formula>
    </cfRule>
    <cfRule type="cellIs" dxfId="533" priority="73" operator="equal">
      <formula>"Engagement"</formula>
    </cfRule>
    <cfRule type="cellIs" dxfId="532" priority="74" operator="equal">
      <formula>"Oversight"</formula>
    </cfRule>
    <cfRule type="cellIs" dxfId="531" priority="70" operator="equal">
      <formula>"Operations"</formula>
    </cfRule>
  </conditionalFormatting>
  <conditionalFormatting sqref="A125 A127">
    <cfRule type="cellIs" dxfId="530" priority="32" operator="equal">
      <formula>"Positioning"</formula>
    </cfRule>
    <cfRule type="cellIs" dxfId="529" priority="33" operator="equal">
      <formula>"Operations"</formula>
    </cfRule>
    <cfRule type="cellIs" dxfId="528" priority="36" operator="equal">
      <formula>"Engagement"</formula>
    </cfRule>
    <cfRule type="cellIs" dxfId="527" priority="37" operator="equal">
      <formula>"Oversight"</formula>
    </cfRule>
  </conditionalFormatting>
  <conditionalFormatting sqref="A154:C159">
    <cfRule type="cellIs" dxfId="526" priority="25" operator="equal">
      <formula>"Positioning"</formula>
    </cfRule>
    <cfRule type="cellIs" dxfId="525" priority="26" operator="equal">
      <formula>"Operations"</formula>
    </cfRule>
    <cfRule type="cellIs" dxfId="524" priority="29" operator="equal">
      <formula>"Engagement"</formula>
    </cfRule>
    <cfRule type="cellIs" dxfId="523" priority="30" operator="equal">
      <formula>"Oversight"</formula>
    </cfRule>
  </conditionalFormatting>
  <conditionalFormatting sqref="A161:C166">
    <cfRule type="cellIs" dxfId="522" priority="19" operator="equal">
      <formula>"Positioning"</formula>
    </cfRule>
    <cfRule type="cellIs" dxfId="521" priority="20" operator="equal">
      <formula>"Operations"</formula>
    </cfRule>
    <cfRule type="cellIs" dxfId="520" priority="23" operator="equal">
      <formula>"Engagement"</formula>
    </cfRule>
    <cfRule type="cellIs" dxfId="519" priority="24" operator="equal">
      <formula>"Oversight"</formula>
    </cfRule>
  </conditionalFormatting>
  <conditionalFormatting sqref="A168:C173">
    <cfRule type="cellIs" dxfId="518" priority="17" operator="equal">
      <formula>"Engagement"</formula>
    </cfRule>
    <cfRule type="cellIs" dxfId="517" priority="18" operator="equal">
      <formula>"Oversight"</formula>
    </cfRule>
    <cfRule type="cellIs" dxfId="516" priority="13" operator="equal">
      <formula>"Positioning"</formula>
    </cfRule>
    <cfRule type="cellIs" dxfId="515" priority="14" operator="equal">
      <formula>"Operations"</formula>
    </cfRule>
  </conditionalFormatting>
  <conditionalFormatting sqref="A90:D95">
    <cfRule type="cellIs" dxfId="514" priority="62" operator="equal">
      <formula>"Positioning"</formula>
    </cfRule>
    <cfRule type="cellIs" dxfId="513" priority="63" operator="equal">
      <formula>"Operations"</formula>
    </cfRule>
    <cfRule type="cellIs" dxfId="512" priority="66" operator="equal">
      <formula>"Engagement"</formula>
    </cfRule>
    <cfRule type="cellIs" dxfId="511" priority="67" operator="equal">
      <formula>"Oversight"</formula>
    </cfRule>
  </conditionalFormatting>
  <conditionalFormatting sqref="A97:D102">
    <cfRule type="cellIs" dxfId="510" priority="7" operator="equal">
      <formula>"Positioning"</formula>
    </cfRule>
    <cfRule type="cellIs" dxfId="509" priority="8" operator="equal">
      <formula>"Operations"</formula>
    </cfRule>
    <cfRule type="cellIs" dxfId="508" priority="11" operator="equal">
      <formula>"Engagement"</formula>
    </cfRule>
    <cfRule type="cellIs" dxfId="507" priority="12" operator="equal">
      <formula>"Oversight"</formula>
    </cfRule>
  </conditionalFormatting>
  <conditionalFormatting sqref="A104:D109">
    <cfRule type="cellIs" dxfId="506" priority="2" operator="equal">
      <formula>"Operations"</formula>
    </cfRule>
    <cfRule type="cellIs" dxfId="505" priority="5" operator="equal">
      <formula>"Engagement"</formula>
    </cfRule>
    <cfRule type="cellIs" dxfId="504" priority="6" operator="equal">
      <formula>"Oversight"</formula>
    </cfRule>
    <cfRule type="cellIs" dxfId="503" priority="1" operator="equal">
      <formula>"Positioning"</formula>
    </cfRule>
  </conditionalFormatting>
  <conditionalFormatting sqref="A5:E18">
    <cfRule type="cellIs" dxfId="502" priority="105" operator="equal">
      <formula>"Engagement"</formula>
    </cfRule>
    <cfRule type="cellIs" dxfId="501" priority="102" operator="equal">
      <formula>"Operations"</formula>
    </cfRule>
    <cfRule type="cellIs" dxfId="500" priority="101" operator="equal">
      <formula>"Positioning"</formula>
    </cfRule>
    <cfRule type="cellIs" dxfId="499" priority="106" operator="equal">
      <formula>"Oversight"</formula>
    </cfRule>
  </conditionalFormatting>
  <conditionalFormatting sqref="A49:E62">
    <cfRule type="cellIs" dxfId="498" priority="82" operator="equal">
      <formula>"Operations"</formula>
    </cfRule>
    <cfRule type="cellIs" dxfId="497" priority="81" operator="equal">
      <formula>"Positioning"</formula>
    </cfRule>
    <cfRule type="cellIs" dxfId="496" priority="85" operator="equal">
      <formula>"Engagement"</formula>
    </cfRule>
    <cfRule type="cellIs" dxfId="495" priority="86" operator="equal">
      <formula>"Oversight"</formula>
    </cfRule>
  </conditionalFormatting>
  <conditionalFormatting sqref="A115:E128">
    <cfRule type="cellIs" dxfId="494" priority="48" operator="equal">
      <formula>"Engagement"</formula>
    </cfRule>
    <cfRule type="cellIs" dxfId="493" priority="45" operator="equal">
      <formula>"Operations"</formula>
    </cfRule>
    <cfRule type="cellIs" dxfId="492" priority="44" operator="equal">
      <formula>"Positioning"</formula>
    </cfRule>
    <cfRule type="cellIs" dxfId="491" priority="49" operator="equal">
      <formula>"Oversight"</formula>
    </cfRule>
  </conditionalFormatting>
  <conditionalFormatting sqref="D25:D26">
    <cfRule type="expression" dxfId="490" priority="87">
      <formula>$F$97/$F$103&lt;0.15</formula>
    </cfRule>
  </conditionalFormatting>
  <conditionalFormatting sqref="D5:E5">
    <cfRule type="cellIs" dxfId="489" priority="95" operator="equal">
      <formula>"Positioning"</formula>
    </cfRule>
    <cfRule type="cellIs" dxfId="488" priority="96" operator="equal">
      <formula>"Operations"</formula>
    </cfRule>
    <cfRule type="cellIs" dxfId="487" priority="99" operator="equal">
      <formula>"Engagement"</formula>
    </cfRule>
    <cfRule type="cellIs" dxfId="486" priority="100" operator="equal">
      <formula>"Oversight"</formula>
    </cfRule>
  </conditionalFormatting>
  <conditionalFormatting sqref="D9:E10">
    <cfRule type="expression" dxfId="485" priority="88">
      <formula>$F$97/$F$103&lt;0.15</formula>
    </cfRule>
  </conditionalFormatting>
  <conditionalFormatting sqref="D49:E49">
    <cfRule type="cellIs" dxfId="484" priority="80" operator="equal">
      <formula>"Oversight"</formula>
    </cfRule>
    <cfRule type="cellIs" dxfId="483" priority="76" operator="equal">
      <formula>"Operations"</formula>
    </cfRule>
    <cfRule type="cellIs" dxfId="482" priority="75" operator="equal">
      <formula>"Positioning"</formula>
    </cfRule>
    <cfRule type="cellIs" dxfId="481" priority="79" operator="equal">
      <formula>"Engagement"</formula>
    </cfRule>
  </conditionalFormatting>
  <conditionalFormatting sqref="D53:E54">
    <cfRule type="expression" dxfId="480" priority="68">
      <formula>$F$97/$F$103&lt;0.15</formula>
    </cfRule>
  </conditionalFormatting>
  <conditionalFormatting sqref="D115:E115">
    <cfRule type="cellIs" dxfId="479" priority="43" operator="equal">
      <formula>"Oversight"</formula>
    </cfRule>
    <cfRule type="cellIs" dxfId="478" priority="42" operator="equal">
      <formula>"Engagement"</formula>
    </cfRule>
    <cfRule type="cellIs" dxfId="477" priority="39" operator="equal">
      <formula>"Operations"</formula>
    </cfRule>
    <cfRule type="cellIs" dxfId="476" priority="38" operator="equal">
      <formula>"Positioning"</formula>
    </cfRule>
  </conditionalFormatting>
  <conditionalFormatting sqref="D119:E120">
    <cfRule type="expression" dxfId="475" priority="31">
      <formula>$F$97/$F$103&lt;0.15</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0E680-984C-48B6-B85D-FE4C2D285F84}">
  <dimension ref="A1:F173"/>
  <sheetViews>
    <sheetView topLeftCell="A88" zoomScale="85" zoomScaleNormal="85" workbookViewId="0">
      <selection activeCell="B125" sqref="B125:B126"/>
    </sheetView>
  </sheetViews>
  <sheetFormatPr baseColWidth="10" defaultColWidth="9" defaultRowHeight="14.15" customHeight="1" x14ac:dyDescent="0.3"/>
  <cols>
    <col min="1" max="2" width="26.08203125" customWidth="1"/>
    <col min="3" max="3" width="17.08203125" customWidth="1"/>
    <col min="4" max="5" width="17.58203125" customWidth="1"/>
  </cols>
  <sheetData>
    <row r="1" spans="1:5" ht="14.15" customHeight="1" x14ac:dyDescent="0.3">
      <c r="A1" s="527" t="s">
        <v>129</v>
      </c>
      <c r="B1" s="527"/>
      <c r="C1" s="527"/>
      <c r="D1" s="527"/>
      <c r="E1" s="527"/>
    </row>
    <row r="2" spans="1:5" ht="14.15" customHeight="1" x14ac:dyDescent="0.3">
      <c r="A2" s="527"/>
      <c r="B2" s="527"/>
      <c r="C2" s="527"/>
      <c r="D2" s="527"/>
      <c r="E2" s="527"/>
    </row>
    <row r="3" spans="1:5" ht="14.15" customHeight="1" x14ac:dyDescent="0.3">
      <c r="A3" s="80"/>
      <c r="B3" s="80"/>
      <c r="C3" s="80"/>
      <c r="D3" s="80"/>
      <c r="E3" s="80"/>
    </row>
    <row r="4" spans="1:5" ht="14.15" customHeight="1" thickBot="1" x14ac:dyDescent="0.35">
      <c r="A4" s="542" t="s">
        <v>297</v>
      </c>
      <c r="B4" s="542"/>
      <c r="C4" s="542"/>
      <c r="D4" s="542"/>
      <c r="E4" s="542"/>
    </row>
    <row r="5" spans="1:5" ht="14.15" customHeight="1" thickBot="1" x14ac:dyDescent="0.35">
      <c r="A5" s="535" t="s">
        <v>143</v>
      </c>
      <c r="B5" s="538" t="s">
        <v>137</v>
      </c>
      <c r="C5" s="538" t="s">
        <v>113</v>
      </c>
      <c r="D5" s="535" t="s">
        <v>148</v>
      </c>
      <c r="E5" s="535" t="s">
        <v>175</v>
      </c>
    </row>
    <row r="6" spans="1:5" ht="14.15" customHeight="1" thickBot="1" x14ac:dyDescent="0.35">
      <c r="A6" s="535"/>
      <c r="B6" s="539"/>
      <c r="C6" s="539"/>
      <c r="D6" s="535"/>
      <c r="E6" s="535"/>
    </row>
    <row r="7" spans="1:5" ht="14.15" customHeight="1" thickBot="1" x14ac:dyDescent="0.35">
      <c r="A7" s="540" t="s">
        <v>110</v>
      </c>
      <c r="B7" s="532">
        <f>SUMIFS(CCM_Budget_Year3!G60:G69,CCM_Budget_Year3!D60:D69,"Oversight",CCM_Budget_Year3!C60:C69,"CCM Funding Agreement")</f>
        <v>0</v>
      </c>
      <c r="C7" s="532">
        <f>SUMIFS(CCM_Budget_Year3!G79:G108,CCM_Budget_Year3!D79:D108,"Oversight",CCM_Budget_Year3!C79:C108,"CCM Funding Agreement")</f>
        <v>13000</v>
      </c>
      <c r="D7" s="533">
        <f>IF(D$15&gt;0,SUM(B7:C8)/D$15,"")</f>
        <v>9.8163585840280301E-2</v>
      </c>
      <c r="E7" s="533">
        <f>IF(C$15&gt;0,C7/C$15,"")</f>
        <v>0.32098765432098764</v>
      </c>
    </row>
    <row r="8" spans="1:5" ht="14.15" customHeight="1" thickBot="1" x14ac:dyDescent="0.35">
      <c r="A8" s="541"/>
      <c r="B8" s="532"/>
      <c r="C8" s="532"/>
      <c r="D8" s="534"/>
      <c r="E8" s="534"/>
    </row>
    <row r="9" spans="1:5" ht="14.15" customHeight="1" thickBot="1" x14ac:dyDescent="0.35">
      <c r="A9" s="540" t="s">
        <v>114</v>
      </c>
      <c r="B9" s="532">
        <f>SUMIFS(CCM_Budget_Year3!G60:G69,CCM_Budget_Year3!D60:D69,"Engagement",CCM_Budget_Year3!C60:C69,"CCM Funding Agreement")</f>
        <v>0</v>
      </c>
      <c r="C9" s="532">
        <f>SUMIFS(CCM_Budget_Year3!G79:G108,CCM_Budget_Year3!D79:D108,"Engagement",CCM_Budget_Year3!C79:C108,"CCM Funding Agreement")</f>
        <v>19500</v>
      </c>
      <c r="D9" s="533">
        <f>IF(D$15&gt;0,SUM(B9:C10)/D$15,"")</f>
        <v>0.14724537876042043</v>
      </c>
      <c r="E9" s="533">
        <f t="shared" ref="E9" si="0">IF(C$15&gt;0,C9/C$15,"")</f>
        <v>0.48148148148148145</v>
      </c>
    </row>
    <row r="10" spans="1:5" ht="14.15" customHeight="1" thickBot="1" x14ac:dyDescent="0.35">
      <c r="A10" s="541"/>
      <c r="B10" s="532"/>
      <c r="C10" s="532"/>
      <c r="D10" s="534"/>
      <c r="E10" s="534"/>
    </row>
    <row r="11" spans="1:5" ht="14.15" customHeight="1" thickBot="1" x14ac:dyDescent="0.35">
      <c r="A11" s="540" t="s">
        <v>115</v>
      </c>
      <c r="B11" s="532">
        <f>SUMIFS(CCM_Budget_Year3!G60:G69,CCM_Budget_Year3!D60:D69,"Positioning",CCM_Budget_Year3!C60:C69,"CCM Funding Agreement")</f>
        <v>0</v>
      </c>
      <c r="C11" s="532">
        <f>SUMIFS(CCM_Budget_Year3!G79:G108,CCM_Budget_Year3!D79:D108,"Positioning",CCM_Budget_Year3!C79:C108,"CCM Funding Agreement")</f>
        <v>0</v>
      </c>
      <c r="D11" s="533">
        <f>IF(D$15&gt;0,SUM(B11:C12)/D$15,"")</f>
        <v>0</v>
      </c>
      <c r="E11" s="533">
        <f t="shared" ref="E11" si="1">IF(C$15&gt;0,C11/C$15,"")</f>
        <v>0</v>
      </c>
    </row>
    <row r="12" spans="1:5" ht="14.15" customHeight="1" thickBot="1" x14ac:dyDescent="0.35">
      <c r="A12" s="541"/>
      <c r="B12" s="532"/>
      <c r="C12" s="532"/>
      <c r="D12" s="534"/>
      <c r="E12" s="534"/>
    </row>
    <row r="13" spans="1:5" ht="14.15" customHeight="1" thickBot="1" x14ac:dyDescent="0.35">
      <c r="A13" s="540" t="s">
        <v>128</v>
      </c>
      <c r="B13" s="532">
        <f>SUMIFS(CCM_Budget_Year3!G60:G69,CCM_Budget_Year3!D60:D69,"Operations",CCM_Budget_Year3!C60:C69,"CCM Funding Agreement")</f>
        <v>91932</v>
      </c>
      <c r="C13" s="532">
        <f>SUMIFS(CCM_Budget_Year3!G79:G108,CCM_Budget_Year3!D79:D108,"Operations",CCM_Budget_Year3!C79:C108,"CCM Funding Agreement")</f>
        <v>8000</v>
      </c>
      <c r="D13" s="533">
        <f>IF(D$15&gt;0,SUM(B13:C14)/D$15,"")</f>
        <v>0.75459103539929928</v>
      </c>
      <c r="E13" s="533">
        <f t="shared" ref="E13" si="2">IF(C$15&gt;0,C13/C$15,"")</f>
        <v>0.19753086419753085</v>
      </c>
    </row>
    <row r="14" spans="1:5" ht="14.15" customHeight="1" thickBot="1" x14ac:dyDescent="0.35">
      <c r="A14" s="541"/>
      <c r="B14" s="532"/>
      <c r="C14" s="532"/>
      <c r="D14" s="534"/>
      <c r="E14" s="534"/>
    </row>
    <row r="15" spans="1:5" ht="14.15" customHeight="1" thickBot="1" x14ac:dyDescent="0.35">
      <c r="A15" s="535" t="s">
        <v>122</v>
      </c>
      <c r="B15" s="536">
        <f>SUM(B7:B14)</f>
        <v>91932</v>
      </c>
      <c r="C15" s="536">
        <f>SUM(C7:C14)</f>
        <v>40500</v>
      </c>
      <c r="D15" s="536">
        <f>SUM(B15:C16)</f>
        <v>132432</v>
      </c>
      <c r="E15" s="533">
        <f>IF(C$15&gt;0,C15/C$15,"")</f>
        <v>1</v>
      </c>
    </row>
    <row r="16" spans="1:5" ht="14.15" customHeight="1" thickBot="1" x14ac:dyDescent="0.35">
      <c r="A16" s="535"/>
      <c r="B16" s="537"/>
      <c r="C16" s="537"/>
      <c r="D16" s="537"/>
      <c r="E16" s="534"/>
    </row>
    <row r="17" spans="1:5" ht="14.15" customHeight="1" thickBot="1" x14ac:dyDescent="0.35">
      <c r="A17" s="535" t="s">
        <v>355</v>
      </c>
      <c r="B17" s="533">
        <f>IF(AND(B15=0,C15=0),"",B15/SUM(B15:C16))</f>
        <v>0.69418267488220364</v>
      </c>
      <c r="C17" s="533">
        <f>IF(AND(B15=0,C15=0),"",C15/SUM(B15:C16))</f>
        <v>0.3058173251177963</v>
      </c>
      <c r="D17" s="536"/>
      <c r="E17" s="533"/>
    </row>
    <row r="18" spans="1:5" ht="14.15" customHeight="1" thickBot="1" x14ac:dyDescent="0.35">
      <c r="A18" s="535"/>
      <c r="B18" s="534"/>
      <c r="C18" s="534"/>
      <c r="D18" s="537"/>
      <c r="E18" s="534"/>
    </row>
    <row r="20" spans="1:5" ht="14.15" customHeight="1" thickBot="1" x14ac:dyDescent="0.35">
      <c r="A20" s="542" t="s">
        <v>165</v>
      </c>
      <c r="B20" s="542"/>
      <c r="C20" s="542"/>
      <c r="D20" s="542"/>
    </row>
    <row r="21" spans="1:5" ht="14.15" customHeight="1" thickBot="1" x14ac:dyDescent="0.35">
      <c r="A21" s="535" t="s">
        <v>143</v>
      </c>
      <c r="B21" s="538" t="s">
        <v>137</v>
      </c>
      <c r="C21" s="538" t="s">
        <v>113</v>
      </c>
      <c r="D21" s="535" t="s">
        <v>148</v>
      </c>
    </row>
    <row r="22" spans="1:5" ht="14.15" customHeight="1" thickBot="1" x14ac:dyDescent="0.35">
      <c r="A22" s="535"/>
      <c r="B22" s="539"/>
      <c r="C22" s="539"/>
      <c r="D22" s="535"/>
    </row>
    <row r="23" spans="1:5" ht="14.15" customHeight="1" thickBot="1" x14ac:dyDescent="0.35">
      <c r="A23" s="540" t="s">
        <v>110</v>
      </c>
      <c r="B23" s="532">
        <f>SUMIFS(CCM_Budget_Year3!G60:G69,CCM_Budget_Year3!D60:D69,"Oversight",CCM_Budget_Year3!C60:C69,"CCM Evolution")</f>
        <v>0</v>
      </c>
      <c r="C23" s="532">
        <f>SUMIFS(CCM_Budget_Year3!G79:G108,CCM_Budget_Year3!D79:D108,"Oversight",CCM_Budget_Year3!C79:C108,"CCM Evolution")</f>
        <v>0</v>
      </c>
      <c r="D23" s="533" t="str">
        <f>IF(D$31&gt;0,SUM(B23:C24)/D$31,"")</f>
        <v/>
      </c>
    </row>
    <row r="24" spans="1:5" ht="14.15" customHeight="1" thickBot="1" x14ac:dyDescent="0.35">
      <c r="A24" s="541"/>
      <c r="B24" s="532"/>
      <c r="C24" s="532"/>
      <c r="D24" s="534"/>
    </row>
    <row r="25" spans="1:5" ht="14.15" customHeight="1" thickBot="1" x14ac:dyDescent="0.35">
      <c r="A25" s="540" t="s">
        <v>114</v>
      </c>
      <c r="B25" s="532">
        <f>SUMIFS(CCM_Budget_Year3!G60:G69,CCM_Budget_Year3!D60:D69,"Engagement",CCM_Budget_Year3!C60:C69,"CCM Evolution")</f>
        <v>0</v>
      </c>
      <c r="C25" s="532">
        <f>SUMIFS(CCM_Budget_Year3!G79:G108,CCM_Budget_Year3!D79:D108,"Engagement",CCM_Budget_Year3!C79:C108,"CCM Evolution")</f>
        <v>0</v>
      </c>
      <c r="D25" s="533" t="str">
        <f>IF(D$31&gt;0,SUM(B25:C26)/D$31,"")</f>
        <v/>
      </c>
    </row>
    <row r="26" spans="1:5" ht="14.15" customHeight="1" thickBot="1" x14ac:dyDescent="0.35">
      <c r="A26" s="541"/>
      <c r="B26" s="532"/>
      <c r="C26" s="532"/>
      <c r="D26" s="534"/>
    </row>
    <row r="27" spans="1:5" ht="14.15" customHeight="1" thickBot="1" x14ac:dyDescent="0.35">
      <c r="A27" s="540" t="s">
        <v>115</v>
      </c>
      <c r="B27" s="532">
        <f>SUMIFS(CCM_Budget_Year3!G60:G69,CCM_Budget_Year3!D60:D69,"Positioning",CCM_Budget_Year3!C60:C69,"CCM Evolution")</f>
        <v>0</v>
      </c>
      <c r="C27" s="532">
        <f>SUMIFS(CCM_Budget_Year3!G79:G108,CCM_Budget_Year3!D79:D108,"Positioning",CCM_Budget_Year3!C79:C108,"CCM Evolution")</f>
        <v>0</v>
      </c>
      <c r="D27" s="533" t="str">
        <f>IF(D$31&gt;0,SUM(B27:C28)/D$31,"")</f>
        <v/>
      </c>
    </row>
    <row r="28" spans="1:5" ht="14.15" customHeight="1" thickBot="1" x14ac:dyDescent="0.35">
      <c r="A28" s="541"/>
      <c r="B28" s="532"/>
      <c r="C28" s="532"/>
      <c r="D28" s="534"/>
    </row>
    <row r="29" spans="1:5" ht="14.15" customHeight="1" thickBot="1" x14ac:dyDescent="0.35">
      <c r="A29" s="540" t="s">
        <v>128</v>
      </c>
      <c r="B29" s="532">
        <f>SUMIFS(CCM_Budget_Year3!G60:G69,CCM_Budget_Year3!D60:D69,"Operations",CCM_Budget_Year3!C60:C69,"CCM Evolution")</f>
        <v>0</v>
      </c>
      <c r="C29" s="532">
        <f>SUMIFS(CCM_Budget_Year3!G79:G108,CCM_Budget_Year3!D79:D108,"Operations",CCM_Budget_Year3!C79:C108,"CCM Evolution")</f>
        <v>0</v>
      </c>
      <c r="D29" s="533" t="str">
        <f>IF(D$31&gt;0,SUM(B29:C30)/D$31,"")</f>
        <v/>
      </c>
    </row>
    <row r="30" spans="1:5" ht="14.15" customHeight="1" thickBot="1" x14ac:dyDescent="0.35">
      <c r="A30" s="541"/>
      <c r="B30" s="532"/>
      <c r="C30" s="532"/>
      <c r="D30" s="534"/>
    </row>
    <row r="31" spans="1:5" ht="14.15" customHeight="1" thickBot="1" x14ac:dyDescent="0.35">
      <c r="A31" s="535" t="s">
        <v>122</v>
      </c>
      <c r="B31" s="536">
        <f>SUM(B23:B30)</f>
        <v>0</v>
      </c>
      <c r="C31" s="536">
        <f>SUM(C23:C30)</f>
        <v>0</v>
      </c>
      <c r="D31" s="548">
        <f>SUM(B31:C32)</f>
        <v>0</v>
      </c>
    </row>
    <row r="32" spans="1:5" ht="14.15" customHeight="1" thickBot="1" x14ac:dyDescent="0.35">
      <c r="A32" s="535"/>
      <c r="B32" s="537"/>
      <c r="C32" s="537"/>
      <c r="D32" s="549"/>
    </row>
    <row r="35" spans="1:5" ht="14.15" customHeight="1" x14ac:dyDescent="0.3">
      <c r="A35" s="543" t="s">
        <v>179</v>
      </c>
      <c r="B35" s="543"/>
      <c r="C35" s="543"/>
    </row>
    <row r="36" spans="1:5" ht="14.15" customHeight="1" x14ac:dyDescent="0.3">
      <c r="A36" s="544" t="s">
        <v>121</v>
      </c>
      <c r="B36" s="545">
        <f>SUMIF(CCM_Budget_Year3!C60:C69,"COVID19RM",CCM_Budget_Year3!G60:G69)</f>
        <v>0</v>
      </c>
      <c r="C36" s="547" t="str">
        <f>IF(B$42&gt;0,B36/B$42,"")</f>
        <v/>
      </c>
    </row>
    <row r="37" spans="1:5" ht="14.15" customHeight="1" x14ac:dyDescent="0.3">
      <c r="A37" s="544"/>
      <c r="B37" s="546"/>
      <c r="C37" s="547"/>
    </row>
    <row r="38" spans="1:5" ht="14.15" customHeight="1" x14ac:dyDescent="0.3">
      <c r="A38" s="544" t="s">
        <v>298</v>
      </c>
      <c r="B38" s="545">
        <f>SUMIFS(CCM_Budget_Year3!G79:G108,CCM_Budget_Year3!C79:C108,"COVID19RM",CCM_Budget_Year3!E79:E108,"External Professional Services")</f>
        <v>0</v>
      </c>
      <c r="C38" s="547" t="str">
        <f t="shared" ref="C38" si="3">IF(B$42&gt;0,B38/B$42,"")</f>
        <v/>
      </c>
    </row>
    <row r="39" spans="1:5" ht="14.15" customHeight="1" x14ac:dyDescent="0.3">
      <c r="A39" s="544"/>
      <c r="B39" s="546"/>
      <c r="C39" s="547"/>
    </row>
    <row r="40" spans="1:5" ht="14.15" customHeight="1" x14ac:dyDescent="0.3">
      <c r="A40" s="544" t="s">
        <v>305</v>
      </c>
      <c r="B40" s="545">
        <f>SUMIFS(CCM_Budget_Year3!G79:G108,CCM_Budget_Year3!C79:C108,"COVID19RM",CCM_Budget_Year3!E79:E108,"&lt;&gt;External Professional Services")</f>
        <v>0</v>
      </c>
      <c r="C40" s="547" t="str">
        <f t="shared" ref="C40" si="4">IF(B$42&gt;0,B40/B$42,"")</f>
        <v/>
      </c>
    </row>
    <row r="41" spans="1:5" ht="14.15" customHeight="1" x14ac:dyDescent="0.3">
      <c r="A41" s="544"/>
      <c r="B41" s="546"/>
      <c r="C41" s="547"/>
    </row>
    <row r="42" spans="1:5" ht="14.15" customHeight="1" x14ac:dyDescent="0.3">
      <c r="A42" s="544" t="s">
        <v>122</v>
      </c>
      <c r="B42" s="545">
        <f>SUM(B36:B41)</f>
        <v>0</v>
      </c>
      <c r="C42" s="547" t="str">
        <f t="shared" ref="C42" si="5">IF(B$42&gt;0,B42/B$42,"")</f>
        <v/>
      </c>
    </row>
    <row r="43" spans="1:5" ht="14.15" customHeight="1" x14ac:dyDescent="0.3">
      <c r="A43" s="544"/>
      <c r="B43" s="546"/>
      <c r="C43" s="547"/>
    </row>
    <row r="45" spans="1:5" ht="14.15" customHeight="1" x14ac:dyDescent="0.3">
      <c r="A45" s="527" t="s">
        <v>311</v>
      </c>
      <c r="B45" s="527"/>
      <c r="C45" s="527"/>
      <c r="D45" s="527"/>
      <c r="E45" s="527"/>
    </row>
    <row r="46" spans="1:5" ht="14.15" customHeight="1" x14ac:dyDescent="0.3">
      <c r="A46" s="527"/>
      <c r="B46" s="527"/>
      <c r="C46" s="527"/>
      <c r="D46" s="527"/>
      <c r="E46" s="527"/>
    </row>
    <row r="48" spans="1:5" ht="14.15" customHeight="1" thickBot="1" x14ac:dyDescent="0.35">
      <c r="A48" s="542" t="s">
        <v>297</v>
      </c>
      <c r="B48" s="542"/>
      <c r="C48" s="542"/>
      <c r="D48" s="542"/>
      <c r="E48" s="542"/>
    </row>
    <row r="49" spans="1:5" ht="14.15" customHeight="1" thickBot="1" x14ac:dyDescent="0.35">
      <c r="A49" s="535" t="s">
        <v>339</v>
      </c>
      <c r="B49" s="538" t="s">
        <v>137</v>
      </c>
      <c r="C49" s="538" t="s">
        <v>113</v>
      </c>
      <c r="D49" s="535" t="s">
        <v>148</v>
      </c>
      <c r="E49" s="535" t="s">
        <v>175</v>
      </c>
    </row>
    <row r="50" spans="1:5" ht="14.15" customHeight="1" thickBot="1" x14ac:dyDescent="0.35">
      <c r="A50" s="535"/>
      <c r="B50" s="539"/>
      <c r="C50" s="539"/>
      <c r="D50" s="535"/>
      <c r="E50" s="535"/>
    </row>
    <row r="51" spans="1:5" ht="14.15" customHeight="1" thickBot="1" x14ac:dyDescent="0.35">
      <c r="A51" s="540" t="s">
        <v>110</v>
      </c>
      <c r="B51" s="532">
        <f>SUMIFS(CCM_Budget_Year3!H60:H69,CCM_Budget_Year3!D60:D69,"Oversight",CCM_Budget_Year3!C60:C69,"CCM Funding Agreement")</f>
        <v>0</v>
      </c>
      <c r="C51" s="532">
        <f>SUMIFS(CCM_Budget_Year3!H79:H108,CCM_Budget_Year3!D79:D108,"Oversight",CCM_Budget_Year3!C79:C108,"CCM Funding Agreement")</f>
        <v>0</v>
      </c>
      <c r="D51" s="533" t="str">
        <f>IF(D$59&gt;0,SUM(B51:C52)/D$59,"")</f>
        <v/>
      </c>
      <c r="E51" s="533" t="str">
        <f>IF(C$59&gt;0,C51/C$59,"")</f>
        <v/>
      </c>
    </row>
    <row r="52" spans="1:5" ht="14.15" customHeight="1" thickBot="1" x14ac:dyDescent="0.35">
      <c r="A52" s="541"/>
      <c r="B52" s="532"/>
      <c r="C52" s="532"/>
      <c r="D52" s="534"/>
      <c r="E52" s="534"/>
    </row>
    <row r="53" spans="1:5" ht="14.15" customHeight="1" thickBot="1" x14ac:dyDescent="0.35">
      <c r="A53" s="540" t="s">
        <v>114</v>
      </c>
      <c r="B53" s="532">
        <f>SUMIFS(CCM_Budget_Year3!H60:H69,CCM_Budget_Year3!D60:D69,"Engagement",CCM_Budget_Year3!C60:C69,"CCM Funding Agreement")</f>
        <v>0</v>
      </c>
      <c r="C53" s="532">
        <f>SUMIFS(CCM_Budget_Year3!H79:H108,CCM_Budget_Year3!D79:D108,"Engagement",CCM_Budget_Year3!C79:C108,"CCM Funding Agreement")</f>
        <v>0</v>
      </c>
      <c r="D53" s="533" t="str">
        <f t="shared" ref="D53" si="6">IF(D$59&gt;0,SUM(B53:C54)/D$59,"")</f>
        <v/>
      </c>
      <c r="E53" s="533" t="str">
        <f t="shared" ref="E53" si="7">IF(C$59&gt;0,C53/C$59,"")</f>
        <v/>
      </c>
    </row>
    <row r="54" spans="1:5" ht="14.15" customHeight="1" thickBot="1" x14ac:dyDescent="0.35">
      <c r="A54" s="541"/>
      <c r="B54" s="532"/>
      <c r="C54" s="532"/>
      <c r="D54" s="534"/>
      <c r="E54" s="534"/>
    </row>
    <row r="55" spans="1:5" ht="14.15" customHeight="1" thickBot="1" x14ac:dyDescent="0.35">
      <c r="A55" s="540" t="s">
        <v>115</v>
      </c>
      <c r="B55" s="532">
        <f>SUMIFS(CCM_Budget_Year3!H60:H69,CCM_Budget_Year3!D60:D69,"Positioning",CCM_Budget_Year3!C60:C69,"CCM Funding Agreement")</f>
        <v>0</v>
      </c>
      <c r="C55" s="532">
        <f>SUMIFS(CCM_Budget_Year3!H79:H108,CCM_Budget_Year3!D79:D108,"Positioning",CCM_Budget_Year3!C79:C108,"CCM Funding Agreement")</f>
        <v>0</v>
      </c>
      <c r="D55" s="533" t="str">
        <f t="shared" ref="D55" si="8">IF(D$59&gt;0,SUM(B55:C56)/D$59,"")</f>
        <v/>
      </c>
      <c r="E55" s="533" t="str">
        <f t="shared" ref="E55" si="9">IF(C$59&gt;0,C55/C$59,"")</f>
        <v/>
      </c>
    </row>
    <row r="56" spans="1:5" ht="14.15" customHeight="1" thickBot="1" x14ac:dyDescent="0.35">
      <c r="A56" s="541"/>
      <c r="B56" s="532"/>
      <c r="C56" s="532"/>
      <c r="D56" s="534"/>
      <c r="E56" s="534"/>
    </row>
    <row r="57" spans="1:5" ht="14.15" customHeight="1" thickBot="1" x14ac:dyDescent="0.35">
      <c r="A57" s="540" t="s">
        <v>128</v>
      </c>
      <c r="B57" s="532">
        <f>SUMIFS(CCM_Budget_Year3!H60:H69,CCM_Budget_Year3!D60:D69,"Operations",CCM_Budget_Year3!C60:C69,"CCM Funding Agreement")</f>
        <v>0</v>
      </c>
      <c r="C57" s="532">
        <f>SUMIFS(CCM_Budget_Year3!H79:H108,CCM_Budget_Year3!D79:D108,"Operations",CCM_Budget_Year3!C79:C108,"CCM Funding Agreement")</f>
        <v>0</v>
      </c>
      <c r="D57" s="533" t="str">
        <f t="shared" ref="D57" si="10">IF(D$59&gt;0,SUM(B57:C58)/D$59,"")</f>
        <v/>
      </c>
      <c r="E57" s="533" t="str">
        <f t="shared" ref="E57" si="11">IF(C$59&gt;0,C57/C$59,"")</f>
        <v/>
      </c>
    </row>
    <row r="58" spans="1:5" ht="14.15" customHeight="1" thickBot="1" x14ac:dyDescent="0.35">
      <c r="A58" s="541"/>
      <c r="B58" s="532"/>
      <c r="C58" s="532"/>
      <c r="D58" s="534"/>
      <c r="E58" s="534"/>
    </row>
    <row r="59" spans="1:5" ht="14.15" customHeight="1" thickBot="1" x14ac:dyDescent="0.35">
      <c r="A59" s="535" t="s">
        <v>122</v>
      </c>
      <c r="B59" s="536">
        <f>SUM(B51:B58)</f>
        <v>0</v>
      </c>
      <c r="C59" s="536">
        <f>SUM(C51:C58)</f>
        <v>0</v>
      </c>
      <c r="D59" s="536">
        <f>SUM(B59:C60)</f>
        <v>0</v>
      </c>
      <c r="E59" s="533" t="str">
        <f>IF(C$59&gt;0,C59/C$59,"")</f>
        <v/>
      </c>
    </row>
    <row r="60" spans="1:5" ht="14.15" customHeight="1" thickBot="1" x14ac:dyDescent="0.35">
      <c r="A60" s="535"/>
      <c r="B60" s="537"/>
      <c r="C60" s="537"/>
      <c r="D60" s="537"/>
      <c r="E60" s="534"/>
    </row>
    <row r="61" spans="1:5" ht="14.15" customHeight="1" thickBot="1" x14ac:dyDescent="0.35">
      <c r="A61" s="535" t="s">
        <v>355</v>
      </c>
      <c r="B61" s="533" t="str">
        <f>IF(AND(B59=0,C59=0),"",B59/SUM(B59:C59))</f>
        <v/>
      </c>
      <c r="C61" s="533" t="str">
        <f>IF(AND(B59=0,C59=0),"",C59/SUM(B59:C59))</f>
        <v/>
      </c>
      <c r="D61" s="536"/>
      <c r="E61" s="533"/>
    </row>
    <row r="62" spans="1:5" ht="14.15" customHeight="1" thickBot="1" x14ac:dyDescent="0.35">
      <c r="A62" s="535"/>
      <c r="B62" s="534"/>
      <c r="C62" s="534"/>
      <c r="D62" s="537"/>
      <c r="E62" s="534"/>
    </row>
    <row r="64" spans="1:5" ht="14.15" customHeight="1" thickBot="1" x14ac:dyDescent="0.35">
      <c r="A64" s="542" t="s">
        <v>165</v>
      </c>
      <c r="B64" s="542"/>
      <c r="C64" s="542"/>
      <c r="D64" s="542"/>
    </row>
    <row r="65" spans="1:4" ht="14.15" customHeight="1" thickBot="1" x14ac:dyDescent="0.35">
      <c r="A65" s="535" t="s">
        <v>143</v>
      </c>
      <c r="B65" s="538" t="s">
        <v>137</v>
      </c>
      <c r="C65" s="538" t="s">
        <v>113</v>
      </c>
      <c r="D65" s="535" t="s">
        <v>148</v>
      </c>
    </row>
    <row r="66" spans="1:4" ht="14.15" customHeight="1" thickBot="1" x14ac:dyDescent="0.35">
      <c r="A66" s="535"/>
      <c r="B66" s="539"/>
      <c r="C66" s="539"/>
      <c r="D66" s="535"/>
    </row>
    <row r="67" spans="1:4" ht="14.15" customHeight="1" thickBot="1" x14ac:dyDescent="0.35">
      <c r="A67" s="540" t="s">
        <v>110</v>
      </c>
      <c r="B67" s="532">
        <f>SUMIFS(CCM_Budget_Year3!H60:H69,CCM_Budget_Year3!D60:D69,"Oversight",CCM_Budget_Year3!C60:C69,"CCM Evolution")</f>
        <v>0</v>
      </c>
      <c r="C67" s="532">
        <f>SUMIFS(CCM_Budget_Year3!H79:H108,CCM_Budget_Year3!D79:D108,"Oversight",CCM_Budget_Year3!C79:C108,"CCM Evolution")</f>
        <v>0</v>
      </c>
      <c r="D67" s="533" t="str">
        <f>IF(D$75&gt;0,SUM(B67:C68)/D$75,"")</f>
        <v/>
      </c>
    </row>
    <row r="68" spans="1:4" ht="14.15" customHeight="1" thickBot="1" x14ac:dyDescent="0.35">
      <c r="A68" s="541"/>
      <c r="B68" s="532"/>
      <c r="C68" s="532"/>
      <c r="D68" s="534"/>
    </row>
    <row r="69" spans="1:4" ht="14.15" customHeight="1" thickBot="1" x14ac:dyDescent="0.35">
      <c r="A69" s="540" t="s">
        <v>114</v>
      </c>
      <c r="B69" s="532">
        <f>SUMIFS(CCM_Budget_Year3!H60:H69,CCM_Budget_Year3!D60:D69,"Engagement",CCM_Budget_Year3!C60:C69,"CCM Evolution")</f>
        <v>0</v>
      </c>
      <c r="C69" s="532">
        <f>SUMIFS(CCM_Budget_Year3!H79:H108,CCM_Budget_Year3!D79:D108,"Engagement",CCM_Budget_Year3!C79:C108,"CCM Evolution")</f>
        <v>0</v>
      </c>
      <c r="D69" s="533" t="str">
        <f t="shared" ref="D69" si="12">IF(D$75&gt;0,SUM(B69:C70)/D$75,"")</f>
        <v/>
      </c>
    </row>
    <row r="70" spans="1:4" ht="14.15" customHeight="1" thickBot="1" x14ac:dyDescent="0.35">
      <c r="A70" s="541"/>
      <c r="B70" s="532"/>
      <c r="C70" s="532"/>
      <c r="D70" s="534"/>
    </row>
    <row r="71" spans="1:4" ht="14.15" customHeight="1" thickBot="1" x14ac:dyDescent="0.35">
      <c r="A71" s="540" t="s">
        <v>115</v>
      </c>
      <c r="B71" s="532">
        <f>SUMIFS(CCM_Budget_Year3!H60:H69,CCM_Budget_Year3!D60:D69,"Positioning",CCM_Budget_Year3!C60:C69,"CCM Evolution")</f>
        <v>0</v>
      </c>
      <c r="C71" s="532">
        <f>SUMIFS(CCM_Budget_Year3!H79:H108,CCM_Budget_Year3!D79:D108,"Positioning",CCM_Budget_Year3!C79:C108,"CCM Evolution")</f>
        <v>0</v>
      </c>
      <c r="D71" s="533" t="str">
        <f t="shared" ref="D71" si="13">IF(D$75&gt;0,SUM(B71:C72)/D$75,"")</f>
        <v/>
      </c>
    </row>
    <row r="72" spans="1:4" ht="14.15" customHeight="1" thickBot="1" x14ac:dyDescent="0.35">
      <c r="A72" s="541"/>
      <c r="B72" s="532"/>
      <c r="C72" s="532"/>
      <c r="D72" s="534"/>
    </row>
    <row r="73" spans="1:4" ht="14.15" customHeight="1" thickBot="1" x14ac:dyDescent="0.35">
      <c r="A73" s="540" t="s">
        <v>128</v>
      </c>
      <c r="B73" s="532">
        <f>SUMIFS(CCM_Budget_Year3!H60:H69,CCM_Budget_Year3!D60:D69,"Operations",CCM_Budget_Year3!C60:C69,"CCM Evolution")</f>
        <v>0</v>
      </c>
      <c r="C73" s="532">
        <f>SUMIFS(CCM_Budget_Year3!H79:H108,CCM_Budget_Year3!D79:D108,"Operations",CCM_Budget_Year3!C79:C108,"CCM Evolution")</f>
        <v>0</v>
      </c>
      <c r="D73" s="533" t="str">
        <f t="shared" ref="D73" si="14">IF(D$75&gt;0,SUM(B73:C74)/D$75,"")</f>
        <v/>
      </c>
    </row>
    <row r="74" spans="1:4" ht="14.15" customHeight="1" thickBot="1" x14ac:dyDescent="0.35">
      <c r="A74" s="541"/>
      <c r="B74" s="532"/>
      <c r="C74" s="532"/>
      <c r="D74" s="534"/>
    </row>
    <row r="75" spans="1:4" ht="14.15" customHeight="1" thickBot="1" x14ac:dyDescent="0.35">
      <c r="A75" s="535" t="s">
        <v>122</v>
      </c>
      <c r="B75" s="536">
        <f>SUM(B67:B74)</f>
        <v>0</v>
      </c>
      <c r="C75" s="536">
        <f>SUM(C67:C74)</f>
        <v>0</v>
      </c>
      <c r="D75" s="548">
        <f>SUM(B75:C76)</f>
        <v>0</v>
      </c>
    </row>
    <row r="76" spans="1:4" ht="14.15" customHeight="1" thickBot="1" x14ac:dyDescent="0.35">
      <c r="A76" s="535"/>
      <c r="B76" s="537"/>
      <c r="C76" s="537"/>
      <c r="D76" s="549"/>
    </row>
    <row r="79" spans="1:4" ht="14.15" customHeight="1" x14ac:dyDescent="0.3">
      <c r="A79" s="543" t="s">
        <v>179</v>
      </c>
      <c r="B79" s="543"/>
      <c r="C79" s="543"/>
    </row>
    <row r="80" spans="1:4" ht="14.15" customHeight="1" x14ac:dyDescent="0.3">
      <c r="A80" s="544" t="s">
        <v>121</v>
      </c>
      <c r="B80" s="545">
        <f>SUMIF(CCM_Budget_Year3!C60:C69,"COVID19RM",CCM_Budget_Year3!H60:H69)</f>
        <v>0</v>
      </c>
      <c r="C80" s="547" t="str">
        <f>IF(B$86&gt;0,B80/B$86,"")</f>
        <v/>
      </c>
    </row>
    <row r="81" spans="1:4" ht="14.15" customHeight="1" x14ac:dyDescent="0.3">
      <c r="A81" s="544"/>
      <c r="B81" s="546"/>
      <c r="C81" s="547"/>
    </row>
    <row r="82" spans="1:4" ht="14.15" customHeight="1" x14ac:dyDescent="0.3">
      <c r="A82" s="544" t="s">
        <v>298</v>
      </c>
      <c r="B82" s="545">
        <f>SUMIFS(CCM_Budget_Year3!H79:H108,CCM_Budget_Year3!C79:C108,"COVID19RM",CCM_Budget_Year3!E79:E108,"External Professional Services")</f>
        <v>0</v>
      </c>
      <c r="C82" s="547" t="str">
        <f t="shared" ref="C82" si="15">IF(B$86&gt;0,B82/B$86,"")</f>
        <v/>
      </c>
    </row>
    <row r="83" spans="1:4" ht="14.15" customHeight="1" x14ac:dyDescent="0.3">
      <c r="A83" s="544"/>
      <c r="B83" s="546"/>
      <c r="C83" s="547"/>
    </row>
    <row r="84" spans="1:4" ht="14.15" customHeight="1" x14ac:dyDescent="0.3">
      <c r="A84" s="544" t="s">
        <v>305</v>
      </c>
      <c r="B84" s="545">
        <f>SUMIFS(CCM_Budget_Year3!H79:H108,CCM_Budget_Year3!C79:C108,"COVID19RM",CCM_Budget_Year3!E79:E108,"&lt;&gt;External Professional Services")</f>
        <v>0</v>
      </c>
      <c r="C84" s="547" t="str">
        <f t="shared" ref="C84" si="16">IF(B$86&gt;0,B84/B$86,"")</f>
        <v/>
      </c>
    </row>
    <row r="85" spans="1:4" ht="14.15" customHeight="1" x14ac:dyDescent="0.3">
      <c r="A85" s="544"/>
      <c r="B85" s="546"/>
      <c r="C85" s="547"/>
    </row>
    <row r="86" spans="1:4" ht="14.15" customHeight="1" x14ac:dyDescent="0.3">
      <c r="A86" s="544" t="s">
        <v>122</v>
      </c>
      <c r="B86" s="545">
        <f>SUM(B80:B85)</f>
        <v>0</v>
      </c>
      <c r="C86" s="547" t="str">
        <f>IF(B$86&gt;0,B86/B$86,"")</f>
        <v/>
      </c>
    </row>
    <row r="87" spans="1:4" ht="14.15" customHeight="1" x14ac:dyDescent="0.3">
      <c r="A87" s="544"/>
      <c r="B87" s="546"/>
      <c r="C87" s="547"/>
    </row>
    <row r="89" spans="1:4" ht="14.15" customHeight="1" thickBot="1" x14ac:dyDescent="0.35"/>
    <row r="90" spans="1:4" ht="14.15" customHeight="1" thickBot="1" x14ac:dyDescent="0.35">
      <c r="A90" s="535" t="s">
        <v>177</v>
      </c>
      <c r="B90" s="538" t="s">
        <v>311</v>
      </c>
      <c r="C90" s="530" t="s">
        <v>129</v>
      </c>
      <c r="D90" s="530" t="s">
        <v>378</v>
      </c>
    </row>
    <row r="91" spans="1:4" ht="14.15" customHeight="1" thickBot="1" x14ac:dyDescent="0.35">
      <c r="A91" s="535"/>
      <c r="B91" s="539"/>
      <c r="C91" s="531"/>
      <c r="D91" s="531"/>
    </row>
    <row r="92" spans="1:4" ht="14.15" customHeight="1" thickBot="1" x14ac:dyDescent="0.35">
      <c r="A92" s="538" t="s">
        <v>343</v>
      </c>
      <c r="B92" s="536">
        <f>B59</f>
        <v>0</v>
      </c>
      <c r="C92" s="532">
        <f>B15</f>
        <v>91932</v>
      </c>
      <c r="D92" s="532">
        <f>B125</f>
        <v>0</v>
      </c>
    </row>
    <row r="93" spans="1:4" ht="14.15" customHeight="1" thickBot="1" x14ac:dyDescent="0.35">
      <c r="A93" s="539"/>
      <c r="B93" s="537"/>
      <c r="C93" s="532"/>
      <c r="D93" s="532"/>
    </row>
    <row r="94" spans="1:4" ht="14.15" customHeight="1" thickBot="1" x14ac:dyDescent="0.35">
      <c r="A94" s="535" t="s">
        <v>113</v>
      </c>
      <c r="B94" s="532">
        <f>C59</f>
        <v>0</v>
      </c>
      <c r="C94" s="532">
        <f>C15</f>
        <v>40500</v>
      </c>
      <c r="D94" s="532">
        <f>C125</f>
        <v>0</v>
      </c>
    </row>
    <row r="95" spans="1:4" ht="14.15" customHeight="1" thickBot="1" x14ac:dyDescent="0.35">
      <c r="A95" s="535"/>
      <c r="B95" s="532"/>
      <c r="C95" s="532"/>
      <c r="D95" s="532"/>
    </row>
    <row r="96" spans="1:4" ht="14.15" customHeight="1" thickBot="1" x14ac:dyDescent="0.35"/>
    <row r="97" spans="1:5" ht="14.15" customHeight="1" thickBot="1" x14ac:dyDescent="0.35">
      <c r="A97" s="535" t="s">
        <v>163</v>
      </c>
      <c r="B97" s="538" t="s">
        <v>311</v>
      </c>
      <c r="C97" s="530" t="s">
        <v>129</v>
      </c>
      <c r="D97" s="530" t="s">
        <v>378</v>
      </c>
    </row>
    <row r="98" spans="1:5" ht="14.15" customHeight="1" thickBot="1" x14ac:dyDescent="0.35">
      <c r="A98" s="535"/>
      <c r="B98" s="539"/>
      <c r="C98" s="531"/>
      <c r="D98" s="531"/>
    </row>
    <row r="99" spans="1:5" ht="14.15" customHeight="1" thickBot="1" x14ac:dyDescent="0.35">
      <c r="A99" s="538" t="s">
        <v>343</v>
      </c>
      <c r="B99" s="536">
        <f>B75</f>
        <v>0</v>
      </c>
      <c r="C99" s="532">
        <f>B31</f>
        <v>0</v>
      </c>
      <c r="D99" s="532">
        <f>B141</f>
        <v>0</v>
      </c>
    </row>
    <row r="100" spans="1:5" ht="14.15" customHeight="1" thickBot="1" x14ac:dyDescent="0.35">
      <c r="A100" s="539"/>
      <c r="B100" s="537"/>
      <c r="C100" s="532"/>
      <c r="D100" s="532"/>
    </row>
    <row r="101" spans="1:5" ht="14.15" customHeight="1" thickBot="1" x14ac:dyDescent="0.35">
      <c r="A101" s="535" t="s">
        <v>113</v>
      </c>
      <c r="B101" s="532">
        <f>C75</f>
        <v>0</v>
      </c>
      <c r="C101" s="532">
        <f>C31</f>
        <v>0</v>
      </c>
      <c r="D101" s="532">
        <f>C141</f>
        <v>0</v>
      </c>
    </row>
    <row r="102" spans="1:5" ht="14.15" customHeight="1" thickBot="1" x14ac:dyDescent="0.35">
      <c r="A102" s="535"/>
      <c r="B102" s="532"/>
      <c r="C102" s="532"/>
      <c r="D102" s="532"/>
    </row>
    <row r="103" spans="1:5" ht="14.15" customHeight="1" thickBot="1" x14ac:dyDescent="0.35"/>
    <row r="104" spans="1:5" ht="14.15" customHeight="1" thickBot="1" x14ac:dyDescent="0.35">
      <c r="A104" s="535" t="s">
        <v>179</v>
      </c>
      <c r="B104" s="538" t="s">
        <v>311</v>
      </c>
      <c r="C104" s="530" t="s">
        <v>129</v>
      </c>
      <c r="D104" s="530" t="s">
        <v>378</v>
      </c>
    </row>
    <row r="105" spans="1:5" ht="14.15" customHeight="1" thickBot="1" x14ac:dyDescent="0.35">
      <c r="A105" s="535"/>
      <c r="B105" s="539"/>
      <c r="C105" s="531"/>
      <c r="D105" s="531"/>
    </row>
    <row r="106" spans="1:5" ht="14.15" customHeight="1" thickBot="1" x14ac:dyDescent="0.35">
      <c r="A106" s="538" t="s">
        <v>343</v>
      </c>
      <c r="B106" s="536">
        <f>B80</f>
        <v>0</v>
      </c>
      <c r="C106" s="532">
        <f>B36</f>
        <v>0</v>
      </c>
      <c r="D106" s="532">
        <f>B145</f>
        <v>0</v>
      </c>
    </row>
    <row r="107" spans="1:5" ht="14.15" customHeight="1" thickBot="1" x14ac:dyDescent="0.35">
      <c r="A107" s="539"/>
      <c r="B107" s="537"/>
      <c r="C107" s="532"/>
      <c r="D107" s="532"/>
    </row>
    <row r="108" spans="1:5" ht="14.15" customHeight="1" thickBot="1" x14ac:dyDescent="0.35">
      <c r="A108" s="535" t="s">
        <v>113</v>
      </c>
      <c r="B108" s="532">
        <f>SUM(B82:B85)</f>
        <v>0</v>
      </c>
      <c r="C108" s="532">
        <f>SUM(B38:B41)</f>
        <v>0</v>
      </c>
      <c r="D108" s="532">
        <f>SUM(B147:B150)</f>
        <v>0</v>
      </c>
    </row>
    <row r="109" spans="1:5" ht="14.15" customHeight="1" thickBot="1" x14ac:dyDescent="0.35">
      <c r="A109" s="535"/>
      <c r="B109" s="532"/>
      <c r="C109" s="532"/>
      <c r="D109" s="532"/>
    </row>
    <row r="111" spans="1:5" ht="14.15" customHeight="1" x14ac:dyDescent="0.3">
      <c r="A111" s="527" t="s">
        <v>378</v>
      </c>
      <c r="B111" s="527"/>
      <c r="C111" s="527"/>
      <c r="D111" s="527"/>
      <c r="E111" s="527"/>
    </row>
    <row r="112" spans="1:5" ht="14.15" customHeight="1" x14ac:dyDescent="0.3">
      <c r="A112" s="527"/>
      <c r="B112" s="527"/>
      <c r="C112" s="527"/>
      <c r="D112" s="527"/>
      <c r="E112" s="527"/>
    </row>
    <row r="114" spans="1:6" ht="14.15" customHeight="1" thickBot="1" x14ac:dyDescent="0.35">
      <c r="A114" s="542" t="s">
        <v>297</v>
      </c>
      <c r="B114" s="542"/>
      <c r="C114" s="542"/>
      <c r="D114" s="542"/>
      <c r="E114" s="542"/>
    </row>
    <row r="115" spans="1:6" ht="14.15" customHeight="1" thickBot="1" x14ac:dyDescent="0.35">
      <c r="A115" s="535"/>
      <c r="B115" s="538" t="s">
        <v>137</v>
      </c>
      <c r="C115" s="538" t="s">
        <v>113</v>
      </c>
      <c r="D115" s="535" t="s">
        <v>148</v>
      </c>
      <c r="E115" s="535" t="s">
        <v>175</v>
      </c>
    </row>
    <row r="116" spans="1:6" ht="14.15" customHeight="1" thickBot="1" x14ac:dyDescent="0.35">
      <c r="A116" s="535"/>
      <c r="B116" s="539"/>
      <c r="C116" s="539"/>
      <c r="D116" s="535"/>
      <c r="E116" s="535"/>
    </row>
    <row r="117" spans="1:6" ht="14.15" customHeight="1" thickBot="1" x14ac:dyDescent="0.35">
      <c r="A117" s="540" t="s">
        <v>110</v>
      </c>
      <c r="B117" s="532">
        <f>SUMIFS(CCM_Budget_Year3!L60:L69,CCM_Budget_Year3!D60:D69,"Oversight",CCM_Budget_Year3!C60:C69,"CCM Funding Agreement")</f>
        <v>0</v>
      </c>
      <c r="C117" s="532">
        <f>SUMIFS(CCM_Budget_Year3!L79:L108,CCM_Budget_Year3!D79:D108,"Oversight",CCM_Budget_Year3!C79:C108,"CCM Funding Agreement")</f>
        <v>0</v>
      </c>
      <c r="D117" s="533" t="str">
        <f>IF($D$125&gt;0,SUM(B117:C118)/$D$125,"")</f>
        <v/>
      </c>
      <c r="E117" s="533" t="str">
        <f>IF($C$125&gt;0,C117/$C$125,"")</f>
        <v/>
      </c>
    </row>
    <row r="118" spans="1:6" ht="14.15" customHeight="1" thickBot="1" x14ac:dyDescent="0.35">
      <c r="A118" s="541"/>
      <c r="B118" s="532"/>
      <c r="C118" s="532"/>
      <c r="D118" s="534"/>
      <c r="E118" s="534"/>
    </row>
    <row r="119" spans="1:6" ht="14.15" customHeight="1" thickBot="1" x14ac:dyDescent="0.35">
      <c r="A119" s="540" t="s">
        <v>114</v>
      </c>
      <c r="B119" s="532">
        <f>SUMIFS(CCM_Budget_Year3!L60:L69,CCM_Budget_Year3!D60:D69,"Engagement",CCM_Budget_Year3!C60:C69,"CCM Funding Agreement")</f>
        <v>0</v>
      </c>
      <c r="C119" s="532">
        <f>SUMIFS(CCM_Budget_Year3!L79:L108,CCM_Budget_Year3!D79:D108,"Engagement",CCM_Budget_Year3!C79:C108,"CCM Funding Agreement")</f>
        <v>0</v>
      </c>
      <c r="D119" s="533" t="str">
        <f t="shared" ref="D119" si="17">IF($D$125&gt;0,SUM(B119:C120)/$D$125,"")</f>
        <v/>
      </c>
      <c r="E119" s="533" t="str">
        <f t="shared" ref="E119" si="18">IF($C$125&gt;0,C119/$C$125,"")</f>
        <v/>
      </c>
    </row>
    <row r="120" spans="1:6" ht="14.15" customHeight="1" thickBot="1" x14ac:dyDescent="0.35">
      <c r="A120" s="541"/>
      <c r="B120" s="532"/>
      <c r="C120" s="532"/>
      <c r="D120" s="534"/>
      <c r="E120" s="534"/>
    </row>
    <row r="121" spans="1:6" ht="14.15" customHeight="1" thickBot="1" x14ac:dyDescent="0.35">
      <c r="A121" s="540" t="s">
        <v>115</v>
      </c>
      <c r="B121" s="532">
        <f>SUMIFS(CCM_Budget_Year3!L60:L69,CCM_Budget_Year3!D60:D69,"Positioning",CCM_Budget_Year3!C60:C69,"CCM Funding Agreement")</f>
        <v>0</v>
      </c>
      <c r="C121" s="532">
        <f>SUMIFS(CCM_Budget_Year3!L79:L108,CCM_Budget_Year3!D79:D108,"Positioning",CCM_Budget_Year3!C79:C108,"CCM Funding Agreement")</f>
        <v>0</v>
      </c>
      <c r="D121" s="533" t="str">
        <f t="shared" ref="D121" si="19">IF($D$125&gt;0,SUM(B121:C122)/$D$125,"")</f>
        <v/>
      </c>
      <c r="E121" s="533" t="str">
        <f t="shared" ref="E121" si="20">IF($C$125&gt;0,C121/$C$125,"")</f>
        <v/>
      </c>
    </row>
    <row r="122" spans="1:6" ht="14.15" customHeight="1" thickBot="1" x14ac:dyDescent="0.35">
      <c r="A122" s="541"/>
      <c r="B122" s="532"/>
      <c r="C122" s="532"/>
      <c r="D122" s="534"/>
      <c r="E122" s="534"/>
    </row>
    <row r="123" spans="1:6" ht="14.15" customHeight="1" thickBot="1" x14ac:dyDescent="0.35">
      <c r="A123" s="540" t="s">
        <v>128</v>
      </c>
      <c r="B123" s="532">
        <f>SUMIFS(CCM_Budget_Year3!L60:L69,CCM_Budget_Year3!D60:D69,"Operations",CCM_Budget_Year3!C60:C69,"CCM Funding Agreement")</f>
        <v>0</v>
      </c>
      <c r="C123" s="532">
        <f>SUMIFS(CCM_Budget_Year3!L79:L108,CCM_Budget_Year3!D79:D108,"Operations",CCM_Budget_Year3!C79:C108,"CCM Funding Agreement")</f>
        <v>0</v>
      </c>
      <c r="D123" s="533" t="str">
        <f t="shared" ref="D123" si="21">IF($D$125&gt;0,SUM(B123:C124)/$D$125,"")</f>
        <v/>
      </c>
      <c r="E123" s="533" t="str">
        <f t="shared" ref="E123" si="22">IF($C$125&gt;0,C123/$C$125,"")</f>
        <v/>
      </c>
    </row>
    <row r="124" spans="1:6" ht="14.15" customHeight="1" thickBot="1" x14ac:dyDescent="0.35">
      <c r="A124" s="541"/>
      <c r="B124" s="532"/>
      <c r="C124" s="532"/>
      <c r="D124" s="534"/>
      <c r="E124" s="534"/>
    </row>
    <row r="125" spans="1:6" ht="14.15" customHeight="1" thickBot="1" x14ac:dyDescent="0.35">
      <c r="A125" s="535" t="s">
        <v>122</v>
      </c>
      <c r="B125" s="536">
        <f>SUM(B117:B124)</f>
        <v>0</v>
      </c>
      <c r="C125" s="536">
        <f>SUM(C117:C124)</f>
        <v>0</v>
      </c>
      <c r="D125" s="536">
        <f>SUM(B125:C126)</f>
        <v>0</v>
      </c>
      <c r="E125" s="533" t="str">
        <f t="shared" ref="E125" si="23">IF($C$125&gt;0,C125/$C$125,"")</f>
        <v/>
      </c>
    </row>
    <row r="126" spans="1:6" ht="14.15" customHeight="1" thickBot="1" x14ac:dyDescent="0.35">
      <c r="A126" s="535"/>
      <c r="B126" s="537"/>
      <c r="C126" s="537"/>
      <c r="D126" s="537"/>
      <c r="E126" s="534"/>
      <c r="F126" s="99"/>
    </row>
    <row r="127" spans="1:6" ht="14.15" customHeight="1" thickBot="1" x14ac:dyDescent="0.35">
      <c r="A127" s="535" t="s">
        <v>355</v>
      </c>
      <c r="B127" s="533" t="str">
        <f>IF(AND(B125=0,C125=0),"",B125/SUM(B125:C126))</f>
        <v/>
      </c>
      <c r="C127" s="533" t="str">
        <f>IF(AND(B125=0,C125=0),"",C125/SUM(B125:C126))</f>
        <v/>
      </c>
      <c r="D127" s="536"/>
      <c r="E127" s="533"/>
    </row>
    <row r="128" spans="1:6" ht="14.15" customHeight="1" thickBot="1" x14ac:dyDescent="0.35">
      <c r="A128" s="535"/>
      <c r="B128" s="534"/>
      <c r="C128" s="534"/>
      <c r="D128" s="537"/>
      <c r="E128" s="534"/>
    </row>
    <row r="130" spans="1:4" ht="14.15" customHeight="1" thickBot="1" x14ac:dyDescent="0.35">
      <c r="A130" s="542" t="s">
        <v>165</v>
      </c>
      <c r="B130" s="542"/>
      <c r="C130" s="542"/>
      <c r="D130" s="542"/>
    </row>
    <row r="131" spans="1:4" ht="14.15" customHeight="1" thickBot="1" x14ac:dyDescent="0.35">
      <c r="A131" s="535" t="s">
        <v>143</v>
      </c>
      <c r="B131" s="538" t="s">
        <v>137</v>
      </c>
      <c r="C131" s="538" t="s">
        <v>113</v>
      </c>
      <c r="D131" s="535" t="s">
        <v>148</v>
      </c>
    </row>
    <row r="132" spans="1:4" ht="14.15" customHeight="1" thickBot="1" x14ac:dyDescent="0.35">
      <c r="A132" s="535"/>
      <c r="B132" s="539"/>
      <c r="C132" s="539"/>
      <c r="D132" s="535"/>
    </row>
    <row r="133" spans="1:4" ht="14.15" customHeight="1" thickBot="1" x14ac:dyDescent="0.35">
      <c r="A133" s="540" t="s">
        <v>110</v>
      </c>
      <c r="B133" s="532">
        <f>SUMIFS(CCM_Budget_Year3!L60:L69,CCM_Budget_Year3!D60:D69,"Oversight",CCM_Budget_Year3!C60:C69,"CCM Evolution")</f>
        <v>0</v>
      </c>
      <c r="C133" s="532">
        <f>SUMIFS(CCM_Budget_Year3!L79:L108,CCM_Budget_Year3!D79:D108,"Oversight",CCM_Budget_Year3!C79:C108,"CCM Evolution")</f>
        <v>0</v>
      </c>
      <c r="D133" s="533" t="str">
        <f>IF($D$141&gt;0,SUM(B133:C134)/$D$141,"")</f>
        <v/>
      </c>
    </row>
    <row r="134" spans="1:4" ht="14.15" customHeight="1" thickBot="1" x14ac:dyDescent="0.35">
      <c r="A134" s="541"/>
      <c r="B134" s="532"/>
      <c r="C134" s="532"/>
      <c r="D134" s="534"/>
    </row>
    <row r="135" spans="1:4" ht="14.15" customHeight="1" thickBot="1" x14ac:dyDescent="0.35">
      <c r="A135" s="540" t="s">
        <v>114</v>
      </c>
      <c r="B135" s="532">
        <f>SUMIFS(CCM_Budget_Year3!L60:L69,CCM_Budget_Year3!D60:D69,"Engagement",CCM_Budget_Year3!C60:C69,"CCM Evolution")</f>
        <v>0</v>
      </c>
      <c r="C135" s="532">
        <f>SUMIFS(CCM_Budget_Year3!L79:L108,CCM_Budget_Year3!D79:D108,"Engagement",CCM_Budget_Year3!C79:C108,"CCM Evolution")</f>
        <v>0</v>
      </c>
      <c r="D135" s="533" t="str">
        <f t="shared" ref="D135" si="24">IF($D$141&gt;0,SUM(B135:C136)/$D$141,"")</f>
        <v/>
      </c>
    </row>
    <row r="136" spans="1:4" ht="14.15" customHeight="1" thickBot="1" x14ac:dyDescent="0.35">
      <c r="A136" s="541"/>
      <c r="B136" s="532"/>
      <c r="C136" s="532"/>
      <c r="D136" s="534"/>
    </row>
    <row r="137" spans="1:4" ht="14.15" customHeight="1" thickBot="1" x14ac:dyDescent="0.35">
      <c r="A137" s="540" t="s">
        <v>115</v>
      </c>
      <c r="B137" s="532">
        <f>SUMIFS(CCM_Budget_Year3!L60:L69,CCM_Budget_Year3!D60:D69,"Positioning",CCM_Budget_Year3!C60:C69,"CCM Evolution")</f>
        <v>0</v>
      </c>
      <c r="C137" s="532">
        <f>SUMIFS(CCM_Budget_Year3!L79:L108,CCM_Budget_Year3!D79:D108,"Positioning",CCM_Budget_Year3!C79:C108,"CCM Evolution")</f>
        <v>0</v>
      </c>
      <c r="D137" s="533" t="str">
        <f t="shared" ref="D137" si="25">IF($D$141&gt;0,SUM(B137:C138)/$D$141,"")</f>
        <v/>
      </c>
    </row>
    <row r="138" spans="1:4" ht="14.15" customHeight="1" thickBot="1" x14ac:dyDescent="0.35">
      <c r="A138" s="541"/>
      <c r="B138" s="532"/>
      <c r="C138" s="532"/>
      <c r="D138" s="534"/>
    </row>
    <row r="139" spans="1:4" ht="14.15" customHeight="1" thickBot="1" x14ac:dyDescent="0.35">
      <c r="A139" s="540" t="s">
        <v>128</v>
      </c>
      <c r="B139" s="532">
        <f>SUMIFS(CCM_Budget_Year3!L60:L69,CCM_Budget_Year3!D60:D69,"Operations",CCM_Budget_Year3!C60:C69,"CCM Evolution")</f>
        <v>0</v>
      </c>
      <c r="C139" s="532">
        <f>SUMIFS(CCM_Budget_Year3!L79:L108,CCM_Budget_Year3!D79:D108,"Operations",CCM_Budget_Year3!C79:C108,"CCM Evolution")</f>
        <v>0</v>
      </c>
      <c r="D139" s="533" t="str">
        <f t="shared" ref="D139" si="26">IF($D$141&gt;0,SUM(B139:C140)/$D$141,"")</f>
        <v/>
      </c>
    </row>
    <row r="140" spans="1:4" ht="14.15" customHeight="1" thickBot="1" x14ac:dyDescent="0.35">
      <c r="A140" s="541"/>
      <c r="B140" s="532"/>
      <c r="C140" s="532"/>
      <c r="D140" s="534"/>
    </row>
    <row r="141" spans="1:4" ht="14.15" customHeight="1" thickBot="1" x14ac:dyDescent="0.35">
      <c r="A141" s="535" t="s">
        <v>122</v>
      </c>
      <c r="B141" s="536">
        <f>SUM(B133:B140)</f>
        <v>0</v>
      </c>
      <c r="C141" s="536">
        <f>SUM(C133:C140)</f>
        <v>0</v>
      </c>
      <c r="D141" s="548">
        <f>SUM(B141:C142)</f>
        <v>0</v>
      </c>
    </row>
    <row r="142" spans="1:4" ht="14.15" customHeight="1" thickBot="1" x14ac:dyDescent="0.35">
      <c r="A142" s="535"/>
      <c r="B142" s="537"/>
      <c r="C142" s="537"/>
      <c r="D142" s="549"/>
    </row>
    <row r="144" spans="1:4" ht="14.15" customHeight="1" x14ac:dyDescent="0.3">
      <c r="A144" s="543" t="s">
        <v>179</v>
      </c>
      <c r="B144" s="543"/>
      <c r="C144" s="543"/>
    </row>
    <row r="145" spans="1:3" ht="14.15" customHeight="1" x14ac:dyDescent="0.3">
      <c r="A145" s="544" t="s">
        <v>121</v>
      </c>
      <c r="B145" s="545">
        <f>SUMIF(CCM_Budget_Year3!C60:C69,"COVID19RM",CCM_Budget_Year3!L60:L69)</f>
        <v>0</v>
      </c>
      <c r="C145" s="547" t="str">
        <f>IF(B$151&gt;0,B145/B$151,"")</f>
        <v/>
      </c>
    </row>
    <row r="146" spans="1:3" ht="14.15" customHeight="1" x14ac:dyDescent="0.3">
      <c r="A146" s="544"/>
      <c r="B146" s="546"/>
      <c r="C146" s="547"/>
    </row>
    <row r="147" spans="1:3" ht="14.15" customHeight="1" x14ac:dyDescent="0.3">
      <c r="A147" s="544" t="s">
        <v>298</v>
      </c>
      <c r="B147" s="545">
        <f>SUMIFS(CCM_Budget_Year3!L79:L108,CCM_Budget_Year3!C79:C108,"COVID19RM",CCM_Budget_Year3!E79:E108,"External Professional Services")</f>
        <v>0</v>
      </c>
      <c r="C147" s="547" t="str">
        <f t="shared" ref="C147" si="27">IF(B$151&gt;0,B147/B$151,"")</f>
        <v/>
      </c>
    </row>
    <row r="148" spans="1:3" ht="14.15" customHeight="1" x14ac:dyDescent="0.3">
      <c r="A148" s="544"/>
      <c r="B148" s="546"/>
      <c r="C148" s="547"/>
    </row>
    <row r="149" spans="1:3" ht="14.15" customHeight="1" x14ac:dyDescent="0.3">
      <c r="A149" s="544" t="s">
        <v>305</v>
      </c>
      <c r="B149" s="545">
        <f>SUMIFS(CCM_Budget_Year3!L79:L108,CCM_Budget_Year3!C79:C108,"COVID19RM",CCM_Budget_Year3!E79:E108,"&lt;&gt;External Professional Services")</f>
        <v>0</v>
      </c>
      <c r="C149" s="547" t="str">
        <f t="shared" ref="C149" si="28">IF(B$151&gt;0,B149/B$151,"")</f>
        <v/>
      </c>
    </row>
    <row r="150" spans="1:3" ht="14.15" customHeight="1" x14ac:dyDescent="0.3">
      <c r="A150" s="544"/>
      <c r="B150" s="546"/>
      <c r="C150" s="547"/>
    </row>
    <row r="151" spans="1:3" ht="14.15" customHeight="1" x14ac:dyDescent="0.3">
      <c r="A151" s="544" t="s">
        <v>122</v>
      </c>
      <c r="B151" s="545">
        <f>SUM(B145:B150)</f>
        <v>0</v>
      </c>
      <c r="C151" s="547" t="str">
        <f t="shared" ref="C151" si="29">IF(B$151&gt;0,B151/B$151,"")</f>
        <v/>
      </c>
    </row>
    <row r="152" spans="1:3" ht="14.15" customHeight="1" x14ac:dyDescent="0.3">
      <c r="A152" s="544"/>
      <c r="B152" s="546"/>
      <c r="C152" s="547"/>
    </row>
    <row r="153" spans="1:3" ht="14.15" customHeight="1" thickBot="1" x14ac:dyDescent="0.35"/>
    <row r="154" spans="1:3" ht="14.15" customHeight="1" thickBot="1" x14ac:dyDescent="0.35">
      <c r="A154" s="535" t="s">
        <v>177</v>
      </c>
      <c r="B154" s="538" t="s">
        <v>311</v>
      </c>
      <c r="C154" s="530" t="s">
        <v>129</v>
      </c>
    </row>
    <row r="155" spans="1:3" ht="14.15" customHeight="1" thickBot="1" x14ac:dyDescent="0.35">
      <c r="A155" s="535"/>
      <c r="B155" s="539"/>
      <c r="C155" s="531"/>
    </row>
    <row r="156" spans="1:3" ht="14.15" customHeight="1" thickBot="1" x14ac:dyDescent="0.35">
      <c r="A156" s="538" t="s">
        <v>379</v>
      </c>
      <c r="B156" s="536">
        <f>B125</f>
        <v>0</v>
      </c>
      <c r="C156" s="532">
        <f>B15</f>
        <v>91932</v>
      </c>
    </row>
    <row r="157" spans="1:3" ht="14.15" customHeight="1" thickBot="1" x14ac:dyDescent="0.35">
      <c r="A157" s="539"/>
      <c r="B157" s="537"/>
      <c r="C157" s="532"/>
    </row>
    <row r="158" spans="1:3" ht="14.15" customHeight="1" thickBot="1" x14ac:dyDescent="0.35">
      <c r="A158" s="535" t="s">
        <v>380</v>
      </c>
      <c r="B158" s="532">
        <f>C125</f>
        <v>0</v>
      </c>
      <c r="C158" s="532">
        <f>C15</f>
        <v>40500</v>
      </c>
    </row>
    <row r="159" spans="1:3" ht="14.15" customHeight="1" thickBot="1" x14ac:dyDescent="0.35">
      <c r="A159" s="535"/>
      <c r="B159" s="532"/>
      <c r="C159" s="532"/>
    </row>
    <row r="160" spans="1:3" ht="14.15" customHeight="1" thickBot="1" x14ac:dyDescent="0.35"/>
    <row r="161" spans="1:3" ht="14.15" customHeight="1" thickBot="1" x14ac:dyDescent="0.35">
      <c r="A161" s="535" t="s">
        <v>163</v>
      </c>
      <c r="B161" s="538" t="s">
        <v>311</v>
      </c>
      <c r="C161" s="530" t="s">
        <v>129</v>
      </c>
    </row>
    <row r="162" spans="1:3" ht="14.15" customHeight="1" thickBot="1" x14ac:dyDescent="0.35">
      <c r="A162" s="535"/>
      <c r="B162" s="539"/>
      <c r="C162" s="531"/>
    </row>
    <row r="163" spans="1:3" ht="14.15" customHeight="1" thickBot="1" x14ac:dyDescent="0.35">
      <c r="A163" s="538" t="s">
        <v>379</v>
      </c>
      <c r="B163" s="536">
        <f>B141</f>
        <v>0</v>
      </c>
      <c r="C163" s="532">
        <f>B31</f>
        <v>0</v>
      </c>
    </row>
    <row r="164" spans="1:3" ht="14.15" customHeight="1" thickBot="1" x14ac:dyDescent="0.35">
      <c r="A164" s="539"/>
      <c r="B164" s="537"/>
      <c r="C164" s="532"/>
    </row>
    <row r="165" spans="1:3" ht="14.15" customHeight="1" thickBot="1" x14ac:dyDescent="0.35">
      <c r="A165" s="535" t="s">
        <v>380</v>
      </c>
      <c r="B165" s="532">
        <f>C141</f>
        <v>0</v>
      </c>
      <c r="C165" s="532">
        <f>C31</f>
        <v>0</v>
      </c>
    </row>
    <row r="166" spans="1:3" ht="14.15" customHeight="1" thickBot="1" x14ac:dyDescent="0.35">
      <c r="A166" s="535"/>
      <c r="B166" s="532"/>
      <c r="C166" s="532"/>
    </row>
    <row r="167" spans="1:3" ht="14.15" customHeight="1" thickBot="1" x14ac:dyDescent="0.35"/>
    <row r="168" spans="1:3" ht="14.15" customHeight="1" thickBot="1" x14ac:dyDescent="0.35">
      <c r="A168" s="535" t="s">
        <v>179</v>
      </c>
      <c r="B168" s="538" t="s">
        <v>311</v>
      </c>
      <c r="C168" s="530" t="s">
        <v>129</v>
      </c>
    </row>
    <row r="169" spans="1:3" ht="14.15" customHeight="1" thickBot="1" x14ac:dyDescent="0.35">
      <c r="A169" s="535"/>
      <c r="B169" s="539"/>
      <c r="C169" s="531"/>
    </row>
    <row r="170" spans="1:3" ht="14.15" customHeight="1" thickBot="1" x14ac:dyDescent="0.35">
      <c r="A170" s="538" t="s">
        <v>379</v>
      </c>
      <c r="B170" s="536">
        <f>B145</f>
        <v>0</v>
      </c>
      <c r="C170" s="532">
        <f>B36</f>
        <v>0</v>
      </c>
    </row>
    <row r="171" spans="1:3" ht="14.15" customHeight="1" thickBot="1" x14ac:dyDescent="0.35">
      <c r="A171" s="539"/>
      <c r="B171" s="537"/>
      <c r="C171" s="532"/>
    </row>
    <row r="172" spans="1:3" ht="14.15" customHeight="1" thickBot="1" x14ac:dyDescent="0.35">
      <c r="A172" s="535" t="s">
        <v>380</v>
      </c>
      <c r="B172" s="532">
        <f>SUM(B147:B150)</f>
        <v>0</v>
      </c>
      <c r="C172" s="532">
        <f>SUM(B38:B41)</f>
        <v>0</v>
      </c>
    </row>
    <row r="173" spans="1:3" ht="14.15" customHeight="1" thickBot="1" x14ac:dyDescent="0.35">
      <c r="A173" s="535"/>
      <c r="B173" s="532"/>
      <c r="C173" s="532"/>
    </row>
  </sheetData>
  <sheetProtection algorithmName="SHA-512" hashValue="I/PvlSOoH5OJycBWhr2K318lMUYkJR0PXtJELkOjmcJ0N8r1YdpHC6fTFsaGVy4R7qGhEspOXCt3Oc+NDLUu9g==" saltValue="PRhYYLW6igYnE3gmtIEr+Q==" spinCount="100000" sheet="1" objects="1" scenarios="1"/>
  <mergeCells count="288">
    <mergeCell ref="A172:A173"/>
    <mergeCell ref="B172:B173"/>
    <mergeCell ref="C172:C173"/>
    <mergeCell ref="A168:A169"/>
    <mergeCell ref="B168:B169"/>
    <mergeCell ref="C168:C169"/>
    <mergeCell ref="A170:A171"/>
    <mergeCell ref="B170:B171"/>
    <mergeCell ref="C170:C171"/>
    <mergeCell ref="A163:A164"/>
    <mergeCell ref="B163:B164"/>
    <mergeCell ref="C163:C164"/>
    <mergeCell ref="A165:A166"/>
    <mergeCell ref="B165:B166"/>
    <mergeCell ref="C165:C166"/>
    <mergeCell ref="A158:A159"/>
    <mergeCell ref="B158:B159"/>
    <mergeCell ref="C158:C159"/>
    <mergeCell ref="A161:A162"/>
    <mergeCell ref="B161:B162"/>
    <mergeCell ref="C161:C162"/>
    <mergeCell ref="A154:A155"/>
    <mergeCell ref="B154:B155"/>
    <mergeCell ref="C154:C155"/>
    <mergeCell ref="A156:A157"/>
    <mergeCell ref="B156:B157"/>
    <mergeCell ref="C156:C157"/>
    <mergeCell ref="A149:A150"/>
    <mergeCell ref="B149:B150"/>
    <mergeCell ref="C149:C150"/>
    <mergeCell ref="A151:A152"/>
    <mergeCell ref="B151:B152"/>
    <mergeCell ref="C151:C152"/>
    <mergeCell ref="A144:C144"/>
    <mergeCell ref="A145:A146"/>
    <mergeCell ref="B145:B146"/>
    <mergeCell ref="C145:C146"/>
    <mergeCell ref="A147:A148"/>
    <mergeCell ref="B147:B148"/>
    <mergeCell ref="C147:C148"/>
    <mergeCell ref="A139:A140"/>
    <mergeCell ref="B139:B140"/>
    <mergeCell ref="C139:C140"/>
    <mergeCell ref="D139:D140"/>
    <mergeCell ref="A141:A142"/>
    <mergeCell ref="B141:B142"/>
    <mergeCell ref="C141:C142"/>
    <mergeCell ref="D141:D142"/>
    <mergeCell ref="A135:A136"/>
    <mergeCell ref="B135:B136"/>
    <mergeCell ref="C135:C136"/>
    <mergeCell ref="D135:D136"/>
    <mergeCell ref="A137:A138"/>
    <mergeCell ref="B137:B138"/>
    <mergeCell ref="C137:C138"/>
    <mergeCell ref="D137:D138"/>
    <mergeCell ref="A131:A132"/>
    <mergeCell ref="B131:B132"/>
    <mergeCell ref="C131:C132"/>
    <mergeCell ref="D131:D132"/>
    <mergeCell ref="A133:A134"/>
    <mergeCell ref="B133:B134"/>
    <mergeCell ref="C133:C134"/>
    <mergeCell ref="D133:D134"/>
    <mergeCell ref="A127:A128"/>
    <mergeCell ref="B127:B128"/>
    <mergeCell ref="C127:C128"/>
    <mergeCell ref="D127:D128"/>
    <mergeCell ref="E127:E128"/>
    <mergeCell ref="A130:D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08:A109"/>
    <mergeCell ref="B108:B109"/>
    <mergeCell ref="C108:C109"/>
    <mergeCell ref="D108:D109"/>
    <mergeCell ref="A111:E112"/>
    <mergeCell ref="A114:E114"/>
    <mergeCell ref="A104:A105"/>
    <mergeCell ref="B104:B105"/>
    <mergeCell ref="C104:C105"/>
    <mergeCell ref="D104:D105"/>
    <mergeCell ref="A106:A107"/>
    <mergeCell ref="B106:B107"/>
    <mergeCell ref="C106:C107"/>
    <mergeCell ref="D106:D107"/>
    <mergeCell ref="A99:A100"/>
    <mergeCell ref="B99:B100"/>
    <mergeCell ref="C99:C100"/>
    <mergeCell ref="D99:D100"/>
    <mergeCell ref="A101:A102"/>
    <mergeCell ref="B101:B102"/>
    <mergeCell ref="C101:C102"/>
    <mergeCell ref="D101:D102"/>
    <mergeCell ref="A94:A95"/>
    <mergeCell ref="B94:B95"/>
    <mergeCell ref="C94:C95"/>
    <mergeCell ref="D94:D95"/>
    <mergeCell ref="A97:A98"/>
    <mergeCell ref="B97:B98"/>
    <mergeCell ref="C97:C98"/>
    <mergeCell ref="D97:D98"/>
    <mergeCell ref="A90:A91"/>
    <mergeCell ref="B90:B91"/>
    <mergeCell ref="C90:C91"/>
    <mergeCell ref="D90:D91"/>
    <mergeCell ref="A92:A93"/>
    <mergeCell ref="B92:B93"/>
    <mergeCell ref="C92:C93"/>
    <mergeCell ref="D92:D93"/>
    <mergeCell ref="A84:A85"/>
    <mergeCell ref="B84:B85"/>
    <mergeCell ref="C84:C85"/>
    <mergeCell ref="A86:A87"/>
    <mergeCell ref="B86:B87"/>
    <mergeCell ref="C86:C87"/>
    <mergeCell ref="A79:C79"/>
    <mergeCell ref="A80:A81"/>
    <mergeCell ref="B80:B81"/>
    <mergeCell ref="C80:C81"/>
    <mergeCell ref="A82:A83"/>
    <mergeCell ref="B82:B83"/>
    <mergeCell ref="C82:C83"/>
    <mergeCell ref="A73:A74"/>
    <mergeCell ref="B73:B74"/>
    <mergeCell ref="C73:C74"/>
    <mergeCell ref="D73:D74"/>
    <mergeCell ref="A75:A76"/>
    <mergeCell ref="B75:B76"/>
    <mergeCell ref="C75:C76"/>
    <mergeCell ref="D75:D76"/>
    <mergeCell ref="A69:A70"/>
    <mergeCell ref="B69:B70"/>
    <mergeCell ref="C69:C70"/>
    <mergeCell ref="D69:D70"/>
    <mergeCell ref="A71:A72"/>
    <mergeCell ref="B71:B72"/>
    <mergeCell ref="C71:C72"/>
    <mergeCell ref="D71:D72"/>
    <mergeCell ref="A64:D64"/>
    <mergeCell ref="A65:A66"/>
    <mergeCell ref="B65:B66"/>
    <mergeCell ref="C65:C66"/>
    <mergeCell ref="D65:D66"/>
    <mergeCell ref="A67:A68"/>
    <mergeCell ref="B67:B68"/>
    <mergeCell ref="C67:C68"/>
    <mergeCell ref="D67:D68"/>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5:E46"/>
    <mergeCell ref="A48:E48"/>
    <mergeCell ref="A49:A50"/>
    <mergeCell ref="B49:B50"/>
    <mergeCell ref="C49:C50"/>
    <mergeCell ref="D49:D50"/>
    <mergeCell ref="E49:E50"/>
    <mergeCell ref="A40:A41"/>
    <mergeCell ref="B40:B41"/>
    <mergeCell ref="C40:C41"/>
    <mergeCell ref="A42:A43"/>
    <mergeCell ref="B42:B43"/>
    <mergeCell ref="C42:C43"/>
    <mergeCell ref="A35:C35"/>
    <mergeCell ref="A36:A37"/>
    <mergeCell ref="B36:B37"/>
    <mergeCell ref="C36:C37"/>
    <mergeCell ref="A38:A39"/>
    <mergeCell ref="B38:B39"/>
    <mergeCell ref="C38:C39"/>
    <mergeCell ref="A29:A30"/>
    <mergeCell ref="B29:B30"/>
    <mergeCell ref="C29:C30"/>
    <mergeCell ref="A23:A24"/>
    <mergeCell ref="B23:B24"/>
    <mergeCell ref="C23:C24"/>
    <mergeCell ref="D23:D24"/>
    <mergeCell ref="D29:D30"/>
    <mergeCell ref="A31:A32"/>
    <mergeCell ref="B31:B32"/>
    <mergeCell ref="C31:C32"/>
    <mergeCell ref="D31:D32"/>
    <mergeCell ref="A25:A26"/>
    <mergeCell ref="B25:B26"/>
    <mergeCell ref="C25:C26"/>
    <mergeCell ref="D25:D26"/>
    <mergeCell ref="A27:A28"/>
    <mergeCell ref="B27:B28"/>
    <mergeCell ref="C27:C28"/>
    <mergeCell ref="D27:D28"/>
    <mergeCell ref="A17:A18"/>
    <mergeCell ref="B17:B18"/>
    <mergeCell ref="C17:C18"/>
    <mergeCell ref="D17:D18"/>
    <mergeCell ref="E17:E18"/>
    <mergeCell ref="A20:D20"/>
    <mergeCell ref="A21:A22"/>
    <mergeCell ref="B21:B22"/>
    <mergeCell ref="C21:C22"/>
    <mergeCell ref="D21:D22"/>
    <mergeCell ref="A13:A14"/>
    <mergeCell ref="B13:B14"/>
    <mergeCell ref="C13:C14"/>
    <mergeCell ref="D13:D14"/>
    <mergeCell ref="E13:E14"/>
    <mergeCell ref="A15:A16"/>
    <mergeCell ref="B15:B16"/>
    <mergeCell ref="C15:C16"/>
    <mergeCell ref="D15:D16"/>
    <mergeCell ref="E15:E16"/>
    <mergeCell ref="A9:A10"/>
    <mergeCell ref="B9:B10"/>
    <mergeCell ref="C9:C10"/>
    <mergeCell ref="D9:D10"/>
    <mergeCell ref="E9:E10"/>
    <mergeCell ref="A11:A12"/>
    <mergeCell ref="B11:B12"/>
    <mergeCell ref="C11:C12"/>
    <mergeCell ref="D11:D12"/>
    <mergeCell ref="E11:E12"/>
    <mergeCell ref="A1:E2"/>
    <mergeCell ref="A4:E4"/>
    <mergeCell ref="A5:A6"/>
    <mergeCell ref="B5:B6"/>
    <mergeCell ref="C5:C6"/>
    <mergeCell ref="D5:D6"/>
    <mergeCell ref="E5:E6"/>
    <mergeCell ref="A7:A8"/>
    <mergeCell ref="B7:B8"/>
    <mergeCell ref="C7:C8"/>
    <mergeCell ref="D7:D8"/>
    <mergeCell ref="E7:E8"/>
  </mergeCells>
  <conditionalFormatting sqref="A15 A17">
    <cfRule type="cellIs" dxfId="474" priority="93" operator="equal">
      <formula>"Engagement"</formula>
    </cfRule>
    <cfRule type="cellIs" dxfId="473" priority="90" operator="equal">
      <formula>"Operations"</formula>
    </cfRule>
    <cfRule type="cellIs" dxfId="472" priority="89" operator="equal">
      <formula>"Positioning"</formula>
    </cfRule>
    <cfRule type="cellIs" dxfId="471" priority="94" operator="equal">
      <formula>"Oversight"</formula>
    </cfRule>
  </conditionalFormatting>
  <conditionalFormatting sqref="A59 A61">
    <cfRule type="cellIs" dxfId="470" priority="69" operator="equal">
      <formula>"Positioning"</formula>
    </cfRule>
    <cfRule type="cellIs" dxfId="469" priority="73" operator="equal">
      <formula>"Engagement"</formula>
    </cfRule>
    <cfRule type="cellIs" dxfId="468" priority="74" operator="equal">
      <formula>"Oversight"</formula>
    </cfRule>
    <cfRule type="cellIs" dxfId="467" priority="70" operator="equal">
      <formula>"Operations"</formula>
    </cfRule>
  </conditionalFormatting>
  <conditionalFormatting sqref="A125 A127">
    <cfRule type="cellIs" dxfId="466" priority="32" operator="equal">
      <formula>"Positioning"</formula>
    </cfRule>
    <cfRule type="cellIs" dxfId="465" priority="33" operator="equal">
      <formula>"Operations"</formula>
    </cfRule>
    <cfRule type="cellIs" dxfId="464" priority="36" operator="equal">
      <formula>"Engagement"</formula>
    </cfRule>
    <cfRule type="cellIs" dxfId="463" priority="37" operator="equal">
      <formula>"Oversight"</formula>
    </cfRule>
  </conditionalFormatting>
  <conditionalFormatting sqref="A154:C159">
    <cfRule type="cellIs" dxfId="462" priority="25" operator="equal">
      <formula>"Positioning"</formula>
    </cfRule>
    <cfRule type="cellIs" dxfId="461" priority="26" operator="equal">
      <formula>"Operations"</formula>
    </cfRule>
    <cfRule type="cellIs" dxfId="460" priority="29" operator="equal">
      <formula>"Engagement"</formula>
    </cfRule>
    <cfRule type="cellIs" dxfId="459" priority="30" operator="equal">
      <formula>"Oversight"</formula>
    </cfRule>
  </conditionalFormatting>
  <conditionalFormatting sqref="A161:C166">
    <cfRule type="cellIs" dxfId="458" priority="19" operator="equal">
      <formula>"Positioning"</formula>
    </cfRule>
    <cfRule type="cellIs" dxfId="457" priority="20" operator="equal">
      <formula>"Operations"</formula>
    </cfRule>
    <cfRule type="cellIs" dxfId="456" priority="23" operator="equal">
      <formula>"Engagement"</formula>
    </cfRule>
    <cfRule type="cellIs" dxfId="455" priority="24" operator="equal">
      <formula>"Oversight"</formula>
    </cfRule>
  </conditionalFormatting>
  <conditionalFormatting sqref="A168:C173">
    <cfRule type="cellIs" dxfId="454" priority="17" operator="equal">
      <formula>"Engagement"</formula>
    </cfRule>
    <cfRule type="cellIs" dxfId="453" priority="18" operator="equal">
      <formula>"Oversight"</formula>
    </cfRule>
    <cfRule type="cellIs" dxfId="452" priority="13" operator="equal">
      <formula>"Positioning"</formula>
    </cfRule>
    <cfRule type="cellIs" dxfId="451" priority="14" operator="equal">
      <formula>"Operations"</formula>
    </cfRule>
  </conditionalFormatting>
  <conditionalFormatting sqref="A90:D95">
    <cfRule type="cellIs" dxfId="450" priority="62" operator="equal">
      <formula>"Positioning"</formula>
    </cfRule>
    <cfRule type="cellIs" dxfId="449" priority="63" operator="equal">
      <formula>"Operations"</formula>
    </cfRule>
    <cfRule type="cellIs" dxfId="448" priority="66" operator="equal">
      <formula>"Engagement"</formula>
    </cfRule>
    <cfRule type="cellIs" dxfId="447" priority="67" operator="equal">
      <formula>"Oversight"</formula>
    </cfRule>
  </conditionalFormatting>
  <conditionalFormatting sqref="A97:D102">
    <cfRule type="cellIs" dxfId="446" priority="7" operator="equal">
      <formula>"Positioning"</formula>
    </cfRule>
    <cfRule type="cellIs" dxfId="445" priority="8" operator="equal">
      <formula>"Operations"</formula>
    </cfRule>
    <cfRule type="cellIs" dxfId="444" priority="11" operator="equal">
      <formula>"Engagement"</formula>
    </cfRule>
    <cfRule type="cellIs" dxfId="443" priority="12" operator="equal">
      <formula>"Oversight"</formula>
    </cfRule>
  </conditionalFormatting>
  <conditionalFormatting sqref="A104:D109">
    <cfRule type="cellIs" dxfId="442" priority="2" operator="equal">
      <formula>"Operations"</formula>
    </cfRule>
    <cfRule type="cellIs" dxfId="441" priority="5" operator="equal">
      <formula>"Engagement"</formula>
    </cfRule>
    <cfRule type="cellIs" dxfId="440" priority="6" operator="equal">
      <formula>"Oversight"</formula>
    </cfRule>
    <cfRule type="cellIs" dxfId="439" priority="1" operator="equal">
      <formula>"Positioning"</formula>
    </cfRule>
  </conditionalFormatting>
  <conditionalFormatting sqref="A5:E18">
    <cfRule type="cellIs" dxfId="438" priority="105" operator="equal">
      <formula>"Engagement"</formula>
    </cfRule>
    <cfRule type="cellIs" dxfId="437" priority="102" operator="equal">
      <formula>"Operations"</formula>
    </cfRule>
    <cfRule type="cellIs" dxfId="436" priority="101" operator="equal">
      <formula>"Positioning"</formula>
    </cfRule>
    <cfRule type="cellIs" dxfId="435" priority="106" operator="equal">
      <formula>"Oversight"</formula>
    </cfRule>
  </conditionalFormatting>
  <conditionalFormatting sqref="A49:E62">
    <cfRule type="cellIs" dxfId="434" priority="82" operator="equal">
      <formula>"Operations"</formula>
    </cfRule>
    <cfRule type="cellIs" dxfId="433" priority="81" operator="equal">
      <formula>"Positioning"</formula>
    </cfRule>
    <cfRule type="cellIs" dxfId="432" priority="85" operator="equal">
      <formula>"Engagement"</formula>
    </cfRule>
    <cfRule type="cellIs" dxfId="431" priority="86" operator="equal">
      <formula>"Oversight"</formula>
    </cfRule>
  </conditionalFormatting>
  <conditionalFormatting sqref="A115:E128">
    <cfRule type="cellIs" dxfId="430" priority="48" operator="equal">
      <formula>"Engagement"</formula>
    </cfRule>
    <cfRule type="cellIs" dxfId="429" priority="45" operator="equal">
      <formula>"Operations"</formula>
    </cfRule>
    <cfRule type="cellIs" dxfId="428" priority="44" operator="equal">
      <formula>"Positioning"</formula>
    </cfRule>
    <cfRule type="cellIs" dxfId="427" priority="49" operator="equal">
      <formula>"Oversight"</formula>
    </cfRule>
  </conditionalFormatting>
  <conditionalFormatting sqref="D25:D26">
    <cfRule type="expression" dxfId="426" priority="87">
      <formula>$F$97/$F$103&lt;0.15</formula>
    </cfRule>
  </conditionalFormatting>
  <conditionalFormatting sqref="D5:E5">
    <cfRule type="cellIs" dxfId="425" priority="95" operator="equal">
      <formula>"Positioning"</formula>
    </cfRule>
    <cfRule type="cellIs" dxfId="424" priority="96" operator="equal">
      <formula>"Operations"</formula>
    </cfRule>
    <cfRule type="cellIs" dxfId="423" priority="99" operator="equal">
      <formula>"Engagement"</formula>
    </cfRule>
    <cfRule type="cellIs" dxfId="422" priority="100" operator="equal">
      <formula>"Oversight"</formula>
    </cfRule>
  </conditionalFormatting>
  <conditionalFormatting sqref="D9:E10">
    <cfRule type="expression" dxfId="421" priority="88">
      <formula>$F$97/$F$103&lt;0.15</formula>
    </cfRule>
  </conditionalFormatting>
  <conditionalFormatting sqref="D49:E49">
    <cfRule type="cellIs" dxfId="420" priority="80" operator="equal">
      <formula>"Oversight"</formula>
    </cfRule>
    <cfRule type="cellIs" dxfId="419" priority="76" operator="equal">
      <formula>"Operations"</formula>
    </cfRule>
    <cfRule type="cellIs" dxfId="418" priority="75" operator="equal">
      <formula>"Positioning"</formula>
    </cfRule>
    <cfRule type="cellIs" dxfId="417" priority="79" operator="equal">
      <formula>"Engagement"</formula>
    </cfRule>
  </conditionalFormatting>
  <conditionalFormatting sqref="D53:E54">
    <cfRule type="expression" dxfId="416" priority="68">
      <formula>$F$97/$F$103&lt;0.15</formula>
    </cfRule>
  </conditionalFormatting>
  <conditionalFormatting sqref="D115:E115">
    <cfRule type="cellIs" dxfId="415" priority="43" operator="equal">
      <formula>"Oversight"</formula>
    </cfRule>
    <cfRule type="cellIs" dxfId="414" priority="42" operator="equal">
      <formula>"Engagement"</formula>
    </cfRule>
    <cfRule type="cellIs" dxfId="413" priority="39" operator="equal">
      <formula>"Operations"</formula>
    </cfRule>
    <cfRule type="cellIs" dxfId="412" priority="38" operator="equal">
      <formula>"Positioning"</formula>
    </cfRule>
  </conditionalFormatting>
  <conditionalFormatting sqref="D119:E120">
    <cfRule type="expression" dxfId="411" priority="31">
      <formula>$F$97/$F$103&lt;0.15</formula>
    </cfRule>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A8826-F7DA-4F17-8C77-DFA4D6C8C8C6}">
  <sheetPr>
    <tabColor rgb="FF00B0F0"/>
    <pageSetUpPr fitToPage="1"/>
  </sheetPr>
  <dimension ref="A1:AR243"/>
  <sheetViews>
    <sheetView showGridLines="0" topLeftCell="D76" zoomScale="77" zoomScaleNormal="77" zoomScaleSheetLayoutView="30" workbookViewId="0">
      <selection activeCell="B143" sqref="B143:C143"/>
    </sheetView>
  </sheetViews>
  <sheetFormatPr baseColWidth="10" defaultColWidth="10.58203125" defaultRowHeight="25.5" customHeight="1" x14ac:dyDescent="0.3"/>
  <cols>
    <col min="1" max="1" width="11.58203125" style="12" customWidth="1"/>
    <col min="2" max="2" width="12.08203125" style="12" customWidth="1"/>
    <col min="3" max="3" width="35.08203125" style="12" customWidth="1"/>
    <col min="4" max="4" width="30.58203125" style="12" customWidth="1"/>
    <col min="5" max="5" width="24.08203125" style="12" customWidth="1"/>
    <col min="6" max="7" width="20.58203125" style="12" customWidth="1"/>
    <col min="8" max="8" width="17.08203125" style="12" customWidth="1"/>
    <col min="9" max="9" width="84.08203125" style="12" customWidth="1"/>
    <col min="10" max="10" width="19.58203125" style="12" customWidth="1"/>
    <col min="11" max="11" width="40.58203125" style="12" customWidth="1"/>
    <col min="12" max="13" width="20.58203125" style="12" customWidth="1"/>
    <col min="14" max="14" width="62.08203125" style="12" customWidth="1"/>
    <col min="15" max="15" width="10.58203125" style="12"/>
    <col min="16" max="16" width="21.58203125" style="12" customWidth="1"/>
    <col min="17" max="17" width="30.58203125" style="12" customWidth="1"/>
    <col min="18" max="18" width="18.58203125" style="12" customWidth="1"/>
    <col min="19" max="19" width="12.08203125" style="12" customWidth="1"/>
    <col min="20" max="20" width="3.08203125" style="12" customWidth="1"/>
    <col min="21" max="21" width="2.5" style="12" customWidth="1"/>
    <col min="22" max="22" width="10.58203125" style="12" customWidth="1"/>
    <col min="23" max="16384" width="10.58203125" style="12"/>
  </cols>
  <sheetData>
    <row r="1" spans="1:22" ht="25.5" customHeight="1" x14ac:dyDescent="0.3">
      <c r="A1" s="102"/>
      <c r="B1" s="102"/>
      <c r="C1" s="102"/>
      <c r="D1" s="101"/>
      <c r="E1" s="101"/>
      <c r="F1" s="102"/>
      <c r="G1" s="102"/>
      <c r="H1" s="102"/>
      <c r="I1" s="102"/>
      <c r="J1" s="102"/>
      <c r="K1" s="102"/>
      <c r="L1" s="102"/>
      <c r="M1" s="102"/>
      <c r="N1" s="102"/>
      <c r="O1" s="102"/>
      <c r="P1" s="102"/>
    </row>
    <row r="2" spans="1:22" ht="25.5" customHeight="1" x14ac:dyDescent="0.3">
      <c r="A2" s="102"/>
      <c r="B2" s="101"/>
      <c r="C2" s="101"/>
      <c r="D2" s="101"/>
      <c r="E2" s="101"/>
      <c r="F2" s="101"/>
      <c r="G2" s="101"/>
      <c r="H2" s="101"/>
      <c r="I2" s="101"/>
      <c r="J2" s="102"/>
      <c r="K2" s="102"/>
      <c r="L2" s="102"/>
      <c r="M2" s="102"/>
      <c r="N2" s="102"/>
      <c r="O2" s="101"/>
      <c r="P2" s="101"/>
      <c r="Q2" s="11"/>
    </row>
    <row r="3" spans="1:22" ht="25.5" customHeight="1" x14ac:dyDescent="0.3">
      <c r="A3" s="101"/>
      <c r="B3" s="101"/>
      <c r="C3" s="101"/>
      <c r="D3" s="101"/>
      <c r="E3" s="101"/>
      <c r="F3" s="101"/>
      <c r="G3" s="101"/>
      <c r="H3" s="101"/>
      <c r="I3" s="103" t="s">
        <v>347</v>
      </c>
      <c r="J3" s="102"/>
      <c r="K3" s="102"/>
      <c r="L3" s="102"/>
      <c r="M3" s="102"/>
      <c r="N3" s="102"/>
      <c r="O3" s="101"/>
      <c r="P3" s="101"/>
      <c r="Q3" s="11"/>
      <c r="R3" s="11"/>
      <c r="S3" s="11"/>
      <c r="T3" s="11"/>
      <c r="U3" s="11"/>
      <c r="V3" s="11"/>
    </row>
    <row r="4" spans="1:22" ht="25.4" customHeight="1" x14ac:dyDescent="0.3">
      <c r="A4" s="101"/>
      <c r="B4" s="101"/>
      <c r="C4" s="101"/>
      <c r="D4" s="101"/>
      <c r="E4" s="101"/>
      <c r="F4" s="101"/>
      <c r="G4" s="101"/>
      <c r="H4" s="101"/>
      <c r="I4" s="101"/>
      <c r="J4" s="102"/>
      <c r="K4" s="102"/>
      <c r="L4" s="102"/>
      <c r="M4" s="102"/>
      <c r="N4" s="102"/>
      <c r="O4" s="101"/>
      <c r="P4" s="101"/>
      <c r="Q4" s="11"/>
      <c r="R4" s="11"/>
      <c r="S4" s="11"/>
      <c r="T4" s="11"/>
      <c r="U4" s="11"/>
      <c r="V4" s="11"/>
    </row>
    <row r="5" spans="1:22" ht="25.4" customHeight="1" thickBot="1" x14ac:dyDescent="0.35">
      <c r="A5" s="101"/>
      <c r="B5" s="101"/>
      <c r="C5" s="101"/>
      <c r="D5" s="101"/>
      <c r="E5" s="101"/>
      <c r="F5" s="101"/>
      <c r="G5" s="101"/>
      <c r="H5" s="101"/>
      <c r="I5" s="101"/>
      <c r="J5" s="102"/>
      <c r="K5" s="102"/>
      <c r="L5" s="102"/>
      <c r="M5" s="102"/>
      <c r="N5" s="102"/>
      <c r="O5" s="101"/>
      <c r="P5" s="101"/>
      <c r="Q5" s="11"/>
      <c r="R5" s="11"/>
      <c r="S5" s="11"/>
      <c r="T5" s="11"/>
      <c r="U5" s="11"/>
      <c r="V5" s="11"/>
    </row>
    <row r="6" spans="1:22" ht="25.4" customHeight="1" thickBot="1" x14ac:dyDescent="0.35">
      <c r="A6" s="460" t="s">
        <v>360</v>
      </c>
      <c r="B6" s="460"/>
      <c r="C6" s="460"/>
      <c r="D6" s="101"/>
      <c r="E6" s="101"/>
      <c r="F6" s="101"/>
      <c r="G6" s="101"/>
      <c r="H6" s="101"/>
      <c r="I6" s="104" t="s">
        <v>348</v>
      </c>
      <c r="J6" s="102"/>
      <c r="K6" s="105"/>
      <c r="L6" s="102"/>
      <c r="M6" s="102"/>
      <c r="N6" s="102"/>
      <c r="O6" s="101"/>
      <c r="P6" s="101"/>
      <c r="Q6" s="11"/>
      <c r="R6" s="11"/>
      <c r="S6" s="11"/>
      <c r="T6" s="11"/>
      <c r="U6" s="11"/>
      <c r="V6" s="11"/>
    </row>
    <row r="7" spans="1:22" ht="25.4" customHeight="1" thickBot="1" x14ac:dyDescent="0.35">
      <c r="A7" s="510" t="s">
        <v>362</v>
      </c>
      <c r="B7" s="510"/>
      <c r="C7" s="14"/>
      <c r="D7" s="101"/>
      <c r="E7" s="101"/>
      <c r="F7" s="101"/>
      <c r="G7" s="101"/>
      <c r="H7" s="101"/>
      <c r="I7" s="84" t="s">
        <v>349</v>
      </c>
      <c r="J7" s="102"/>
      <c r="K7" s="102"/>
      <c r="L7" s="102"/>
      <c r="M7" s="102"/>
      <c r="N7" s="102"/>
      <c r="O7" s="101"/>
      <c r="P7" s="101"/>
      <c r="Q7" s="11"/>
      <c r="R7" s="11"/>
      <c r="S7" s="11"/>
      <c r="T7" s="11"/>
      <c r="U7" s="11"/>
      <c r="V7" s="11"/>
    </row>
    <row r="8" spans="1:22" ht="25.4" customHeight="1" thickBot="1" x14ac:dyDescent="0.35">
      <c r="A8" s="510" t="s">
        <v>366</v>
      </c>
      <c r="B8" s="510"/>
      <c r="C8" s="15"/>
      <c r="D8" s="101"/>
      <c r="E8" s="101"/>
      <c r="F8" s="101"/>
      <c r="G8" s="101"/>
      <c r="H8" s="101"/>
      <c r="I8" s="102"/>
      <c r="J8" s="102"/>
      <c r="K8" s="102"/>
      <c r="L8" s="102"/>
      <c r="M8" s="102"/>
      <c r="N8" s="102"/>
      <c r="O8" s="101"/>
      <c r="P8" s="101"/>
      <c r="Q8" s="11"/>
      <c r="R8" s="11"/>
      <c r="S8" s="11"/>
      <c r="T8" s="11"/>
      <c r="U8" s="11"/>
      <c r="V8" s="11"/>
    </row>
    <row r="9" spans="1:22" ht="25.4" customHeight="1" thickBot="1" x14ac:dyDescent="0.35">
      <c r="A9" s="510" t="s">
        <v>361</v>
      </c>
      <c r="B9" s="510"/>
      <c r="C9" s="14"/>
      <c r="D9" s="101"/>
      <c r="E9" s="101"/>
      <c r="F9" s="101"/>
      <c r="G9" s="101"/>
      <c r="H9" s="101"/>
      <c r="I9" s="106" t="s">
        <v>358</v>
      </c>
      <c r="J9" s="102"/>
      <c r="K9" s="102"/>
      <c r="L9" s="102"/>
      <c r="M9" s="102"/>
      <c r="N9" s="102"/>
      <c r="O9" s="101"/>
      <c r="P9" s="101"/>
      <c r="Q9" s="11"/>
      <c r="R9" s="11"/>
      <c r="S9" s="11"/>
      <c r="T9" s="11"/>
      <c r="U9" s="11"/>
      <c r="V9" s="11"/>
    </row>
    <row r="10" spans="1:22" ht="25.4" customHeight="1" thickBot="1" x14ac:dyDescent="0.35">
      <c r="A10" s="101"/>
      <c r="B10" s="101"/>
      <c r="C10" s="101"/>
      <c r="D10" s="101"/>
      <c r="E10" s="101"/>
      <c r="F10" s="101"/>
      <c r="G10" s="101"/>
      <c r="H10" s="101"/>
      <c r="I10" s="236"/>
      <c r="J10" s="102"/>
      <c r="K10" s="102"/>
      <c r="L10" s="102"/>
      <c r="M10" s="102"/>
      <c r="N10" s="102"/>
      <c r="O10" s="101"/>
      <c r="P10" s="101"/>
      <c r="Q10" s="11"/>
      <c r="R10" s="11"/>
      <c r="S10" s="11"/>
      <c r="T10" s="11"/>
      <c r="U10" s="11"/>
      <c r="V10" s="11"/>
    </row>
    <row r="11" spans="1:22" ht="25.4" customHeight="1" thickBot="1" x14ac:dyDescent="0.35">
      <c r="A11" s="101"/>
      <c r="B11" s="101"/>
      <c r="C11" s="101"/>
      <c r="D11" s="101"/>
      <c r="E11" s="101"/>
      <c r="F11" s="101"/>
      <c r="G11" s="101"/>
      <c r="H11" s="101"/>
      <c r="I11" s="108" t="s">
        <v>359</v>
      </c>
      <c r="J11" s="109"/>
      <c r="K11" s="102"/>
      <c r="L11" s="102"/>
      <c r="M11" s="102"/>
      <c r="N11" s="102"/>
      <c r="O11" s="101"/>
      <c r="P11" s="101"/>
      <c r="Q11" s="11"/>
      <c r="R11" s="11"/>
      <c r="S11" s="11"/>
      <c r="T11" s="11"/>
      <c r="U11" s="11"/>
      <c r="V11" s="11"/>
    </row>
    <row r="12" spans="1:22" ht="25.4" customHeight="1" thickBot="1" x14ac:dyDescent="0.35">
      <c r="A12" s="101"/>
      <c r="B12" s="101"/>
      <c r="C12" s="101"/>
      <c r="D12" s="101"/>
      <c r="E12" s="101"/>
      <c r="F12" s="101"/>
      <c r="G12" s="101"/>
      <c r="H12" s="101"/>
      <c r="I12" s="102"/>
      <c r="J12" s="102"/>
      <c r="K12" s="102"/>
      <c r="L12" s="102"/>
      <c r="M12" s="102"/>
      <c r="N12" s="102"/>
      <c r="O12" s="101"/>
      <c r="P12" s="101"/>
      <c r="Q12" s="11"/>
      <c r="R12" s="11"/>
      <c r="S12" s="11"/>
      <c r="T12" s="11"/>
      <c r="U12" s="11"/>
      <c r="V12" s="11"/>
    </row>
    <row r="13" spans="1:22" ht="25.4" customHeight="1" thickBot="1" x14ac:dyDescent="0.35">
      <c r="A13" s="101"/>
      <c r="B13" s="101"/>
      <c r="C13" s="101"/>
      <c r="D13" s="101"/>
      <c r="E13" s="101"/>
      <c r="F13" s="101"/>
      <c r="G13" s="101"/>
      <c r="H13" s="101"/>
      <c r="I13" s="106" t="s">
        <v>382</v>
      </c>
      <c r="J13" s="102"/>
      <c r="K13" s="102"/>
      <c r="L13" s="102"/>
      <c r="M13" s="102"/>
      <c r="N13" s="102"/>
      <c r="O13" s="101"/>
      <c r="P13" s="101"/>
      <c r="Q13" s="11"/>
      <c r="R13" s="11"/>
      <c r="S13" s="11"/>
      <c r="T13" s="11"/>
      <c r="U13" s="11"/>
      <c r="V13" s="11"/>
    </row>
    <row r="14" spans="1:22" ht="25.4" customHeight="1" thickBot="1" x14ac:dyDescent="0.35">
      <c r="A14" s="101"/>
      <c r="B14" s="101"/>
      <c r="C14" s="101"/>
      <c r="D14" s="101"/>
      <c r="E14" s="101"/>
      <c r="F14" s="101"/>
      <c r="G14" s="101"/>
      <c r="H14" s="101"/>
      <c r="I14" s="101"/>
      <c r="J14" s="102"/>
      <c r="K14" s="102"/>
      <c r="L14" s="102"/>
      <c r="M14" s="102"/>
      <c r="N14" s="102"/>
      <c r="O14" s="101"/>
      <c r="P14" s="101"/>
      <c r="Q14" s="11"/>
      <c r="R14" s="11"/>
      <c r="S14" s="11"/>
      <c r="T14" s="11"/>
      <c r="U14" s="11"/>
      <c r="V14" s="11"/>
    </row>
    <row r="15" spans="1:22" ht="25.5" customHeight="1" thickBot="1" x14ac:dyDescent="0.35">
      <c r="A15" s="459" t="s">
        <v>149</v>
      </c>
      <c r="B15" s="459"/>
      <c r="C15" s="459"/>
      <c r="D15" s="459"/>
      <c r="E15" s="459"/>
      <c r="F15" s="459"/>
      <c r="G15" s="459"/>
      <c r="H15" s="459"/>
      <c r="I15" s="459"/>
      <c r="J15" s="459"/>
      <c r="K15" s="459"/>
      <c r="L15" s="459"/>
      <c r="M15" s="459"/>
      <c r="N15" s="459"/>
      <c r="O15" s="101"/>
      <c r="P15" s="101"/>
      <c r="Q15" s="11"/>
      <c r="R15" s="11"/>
      <c r="S15" s="11"/>
      <c r="T15" s="11"/>
      <c r="U15" s="11"/>
      <c r="V15" s="11"/>
    </row>
    <row r="16" spans="1:22" ht="35.15" customHeight="1" x14ac:dyDescent="0.3">
      <c r="A16" s="102"/>
      <c r="B16" s="110"/>
      <c r="C16" s="110"/>
      <c r="D16" s="110"/>
      <c r="E16" s="110"/>
      <c r="F16" s="110"/>
      <c r="G16" s="110"/>
      <c r="H16" s="110"/>
      <c r="I16" s="110"/>
      <c r="J16" s="110"/>
      <c r="K16" s="110"/>
      <c r="L16" s="110"/>
      <c r="M16" s="110"/>
      <c r="N16" s="110"/>
      <c r="O16" s="110"/>
      <c r="P16" s="110"/>
      <c r="Q16" s="13"/>
      <c r="R16" s="13"/>
    </row>
    <row r="17" spans="1:22" ht="35.15" customHeight="1" thickBot="1" x14ac:dyDescent="0.35">
      <c r="A17" s="102"/>
      <c r="B17" s="503" t="s">
        <v>162</v>
      </c>
      <c r="C17" s="503"/>
      <c r="D17" s="503"/>
      <c r="E17" s="102"/>
      <c r="F17" s="503" t="s">
        <v>195</v>
      </c>
      <c r="G17" s="503"/>
      <c r="H17" s="503"/>
      <c r="I17" s="503"/>
      <c r="J17" s="111"/>
      <c r="K17" s="102"/>
      <c r="L17" s="102"/>
      <c r="M17" s="102"/>
      <c r="N17" s="102"/>
      <c r="O17" s="102"/>
      <c r="P17" s="102"/>
    </row>
    <row r="18" spans="1:22" ht="35.15" customHeight="1" thickBot="1" x14ac:dyDescent="0.35">
      <c r="A18" s="102"/>
      <c r="B18" s="490" t="s">
        <v>168</v>
      </c>
      <c r="C18" s="490"/>
      <c r="D18" s="14" t="s">
        <v>29</v>
      </c>
      <c r="E18" s="115"/>
      <c r="F18" s="504" t="s">
        <v>294</v>
      </c>
      <c r="G18" s="505"/>
      <c r="H18" s="506"/>
      <c r="I18" s="15">
        <f>CCM_Budget_Year1!I18</f>
        <v>44927</v>
      </c>
      <c r="J18" s="102"/>
      <c r="K18" s="102"/>
      <c r="L18" s="102"/>
      <c r="M18" s="102"/>
      <c r="N18" s="102"/>
      <c r="O18" s="102"/>
      <c r="P18" s="102"/>
    </row>
    <row r="19" spans="1:22" ht="35.15" customHeight="1" thickBot="1" x14ac:dyDescent="0.35">
      <c r="A19" s="102"/>
      <c r="B19" s="490" t="s">
        <v>135</v>
      </c>
      <c r="C19" s="490"/>
      <c r="D19" s="14" t="s">
        <v>418</v>
      </c>
      <c r="E19" s="115"/>
      <c r="F19" s="427" t="s">
        <v>295</v>
      </c>
      <c r="G19" s="428"/>
      <c r="H19" s="429"/>
      <c r="I19" s="112">
        <v>45291</v>
      </c>
      <c r="J19" s="102"/>
      <c r="K19" s="102"/>
      <c r="L19" s="102"/>
      <c r="M19" s="102"/>
      <c r="N19" s="102"/>
      <c r="O19" s="102"/>
      <c r="P19" s="102"/>
    </row>
    <row r="20" spans="1:22" ht="35.15" customHeight="1" thickBot="1" x14ac:dyDescent="0.35">
      <c r="A20" s="102"/>
      <c r="B20" s="490" t="s">
        <v>291</v>
      </c>
      <c r="C20" s="490"/>
      <c r="D20" s="15">
        <v>44927</v>
      </c>
      <c r="E20" s="102"/>
      <c r="F20" s="427" t="s">
        <v>345</v>
      </c>
      <c r="G20" s="428"/>
      <c r="H20" s="429"/>
      <c r="I20" s="16">
        <f>CCM_Budget_Year1!I20</f>
        <v>83400</v>
      </c>
      <c r="J20" s="102"/>
      <c r="K20" s="102"/>
      <c r="L20" s="102"/>
      <c r="M20" s="102"/>
      <c r="N20" s="102"/>
      <c r="O20" s="102"/>
      <c r="P20" s="102"/>
    </row>
    <row r="21" spans="1:22" ht="35.15" customHeight="1" thickBot="1" x14ac:dyDescent="0.35">
      <c r="A21" s="102"/>
      <c r="B21" s="490" t="s">
        <v>292</v>
      </c>
      <c r="C21" s="490"/>
      <c r="D21" s="227">
        <v>45291</v>
      </c>
      <c r="E21" s="109"/>
      <c r="F21" s="427" t="s">
        <v>371</v>
      </c>
      <c r="G21" s="428"/>
      <c r="H21" s="429"/>
      <c r="I21" s="16">
        <f ca="1">CCM_Budget_Year1!I21+CCM_Budget_Year1!D167+CCM_Budget_Year1!D168</f>
        <v>83400.200000000012</v>
      </c>
      <c r="J21" s="102"/>
      <c r="K21" s="102"/>
      <c r="L21" s="102"/>
      <c r="M21" s="102"/>
      <c r="N21" s="102"/>
      <c r="O21" s="102"/>
      <c r="P21" s="102"/>
    </row>
    <row r="22" spans="1:22" ht="35.15" customHeight="1" thickBot="1" x14ac:dyDescent="0.35">
      <c r="A22" s="102"/>
      <c r="B22" s="490" t="s">
        <v>132</v>
      </c>
      <c r="C22" s="490"/>
      <c r="D22" s="14" t="s">
        <v>117</v>
      </c>
      <c r="E22" s="109"/>
      <c r="F22" s="427" t="s">
        <v>352</v>
      </c>
      <c r="G22" s="428"/>
      <c r="H22" s="429"/>
      <c r="I22" s="113">
        <f ca="1">I20-I21</f>
        <v>-0.20000000001164153</v>
      </c>
      <c r="J22" s="102"/>
      <c r="K22" s="102"/>
      <c r="L22" s="102"/>
      <c r="M22" s="102"/>
      <c r="N22" s="102"/>
      <c r="O22" s="102"/>
      <c r="P22" s="102"/>
    </row>
    <row r="23" spans="1:22" ht="35.15" customHeight="1" thickBot="1" x14ac:dyDescent="0.35">
      <c r="A23" s="102"/>
      <c r="B23" s="507"/>
      <c r="C23" s="508"/>
      <c r="D23" s="119"/>
      <c r="E23" s="102"/>
      <c r="F23" s="102"/>
      <c r="G23" s="102"/>
      <c r="H23" s="102"/>
      <c r="I23" s="114"/>
      <c r="J23" s="102"/>
      <c r="K23" s="102"/>
      <c r="L23" s="102"/>
      <c r="M23" s="102"/>
      <c r="N23" s="102"/>
      <c r="O23" s="102"/>
      <c r="P23" s="102"/>
    </row>
    <row r="24" spans="1:22" ht="35.15" customHeight="1" thickBot="1" x14ac:dyDescent="0.35">
      <c r="A24" s="102"/>
      <c r="B24" s="511" t="s">
        <v>346</v>
      </c>
      <c r="C24" s="512"/>
      <c r="D24" s="513"/>
      <c r="E24" s="102"/>
      <c r="F24" s="509" t="s">
        <v>194</v>
      </c>
      <c r="G24" s="509"/>
      <c r="H24" s="509"/>
      <c r="I24" s="509"/>
      <c r="J24" s="102"/>
      <c r="K24" s="102"/>
      <c r="L24" s="102"/>
      <c r="M24" s="102"/>
      <c r="N24" s="102"/>
      <c r="O24" s="102"/>
      <c r="P24" s="102"/>
    </row>
    <row r="25" spans="1:22" ht="35.15" customHeight="1" thickBot="1" x14ac:dyDescent="0.35">
      <c r="A25" s="102"/>
      <c r="B25" s="488" t="s">
        <v>136</v>
      </c>
      <c r="C25" s="489"/>
      <c r="D25" s="14" t="s">
        <v>126</v>
      </c>
      <c r="E25" s="115"/>
      <c r="F25" s="491" t="s">
        <v>294</v>
      </c>
      <c r="G25" s="492"/>
      <c r="H25" s="492"/>
      <c r="I25" s="15">
        <f>CCM_Budget_Year1!I25</f>
        <v>0</v>
      </c>
      <c r="J25" s="102"/>
      <c r="K25" s="102"/>
      <c r="L25" s="102"/>
      <c r="M25" s="102"/>
      <c r="N25" s="102"/>
      <c r="O25" s="102"/>
      <c r="P25" s="102"/>
    </row>
    <row r="26" spans="1:22" ht="35.15" customHeight="1" thickBot="1" x14ac:dyDescent="0.35">
      <c r="A26" s="102"/>
      <c r="B26" s="488" t="s">
        <v>293</v>
      </c>
      <c r="C26" s="489"/>
      <c r="D26" s="15">
        <v>45292</v>
      </c>
      <c r="E26" s="115"/>
      <c r="F26" s="491" t="s">
        <v>295</v>
      </c>
      <c r="G26" s="492"/>
      <c r="H26" s="493"/>
      <c r="I26" s="116">
        <v>44926</v>
      </c>
      <c r="J26" s="102"/>
      <c r="K26" s="102"/>
      <c r="L26" s="102"/>
      <c r="M26" s="102"/>
      <c r="N26" s="102"/>
      <c r="O26" s="102"/>
      <c r="P26" s="102"/>
    </row>
    <row r="27" spans="1:22" ht="35.15" customHeight="1" thickBot="1" x14ac:dyDescent="0.35">
      <c r="A27" s="102"/>
      <c r="B27" s="488" t="s">
        <v>307</v>
      </c>
      <c r="C27" s="489"/>
      <c r="D27" s="15">
        <v>45657</v>
      </c>
      <c r="E27" s="115"/>
      <c r="F27" s="427" t="s">
        <v>345</v>
      </c>
      <c r="G27" s="428"/>
      <c r="H27" s="429"/>
      <c r="I27" s="16">
        <f>CCM_Budget_Year1!I27</f>
        <v>0</v>
      </c>
      <c r="J27" s="102"/>
      <c r="K27" s="102"/>
      <c r="L27" s="102"/>
      <c r="M27" s="102"/>
      <c r="N27" s="102"/>
      <c r="O27" s="102"/>
      <c r="P27" s="102"/>
    </row>
    <row r="28" spans="1:22" ht="35.15" customHeight="1" thickBot="1" x14ac:dyDescent="0.35">
      <c r="A28" s="102"/>
      <c r="B28" s="488" t="s">
        <v>176</v>
      </c>
      <c r="C28" s="489"/>
      <c r="D28" s="16">
        <v>125000</v>
      </c>
      <c r="E28" s="109"/>
      <c r="F28" s="427" t="s">
        <v>371</v>
      </c>
      <c r="G28" s="428"/>
      <c r="H28" s="429"/>
      <c r="I28" s="16">
        <f ca="1">CCM_Budget_Year1!I28+CCM_Budget_Year1!J167+CCM_Budget_Year1!J168</f>
        <v>0</v>
      </c>
      <c r="J28" s="102"/>
      <c r="K28" s="102"/>
      <c r="L28" s="102"/>
      <c r="M28" s="102"/>
      <c r="N28" s="102"/>
      <c r="O28" s="102"/>
      <c r="P28" s="102"/>
    </row>
    <row r="29" spans="1:22" ht="35.15" customHeight="1" thickBot="1" x14ac:dyDescent="0.35">
      <c r="A29" s="102"/>
      <c r="B29" s="490" t="s">
        <v>170</v>
      </c>
      <c r="C29" s="489"/>
      <c r="D29" s="14" t="s">
        <v>112</v>
      </c>
      <c r="E29" s="102"/>
      <c r="F29" s="427" t="s">
        <v>352</v>
      </c>
      <c r="G29" s="428"/>
      <c r="H29" s="429"/>
      <c r="I29" s="113">
        <f ca="1">I27-I28</f>
        <v>0</v>
      </c>
      <c r="J29" s="102"/>
      <c r="K29" s="102"/>
      <c r="L29" s="102"/>
      <c r="M29" s="102"/>
      <c r="N29" s="102"/>
      <c r="O29" s="102"/>
      <c r="P29" s="102"/>
    </row>
    <row r="30" spans="1:22" ht="35.15" customHeight="1" thickBot="1" x14ac:dyDescent="0.35">
      <c r="A30" s="102"/>
      <c r="B30" s="490" t="s">
        <v>194</v>
      </c>
      <c r="C30" s="490"/>
      <c r="D30" s="14" t="s">
        <v>112</v>
      </c>
      <c r="E30" s="102"/>
      <c r="F30" s="102"/>
      <c r="G30" s="102"/>
      <c r="H30" s="102"/>
      <c r="I30" s="102"/>
      <c r="J30" s="102"/>
      <c r="K30" s="102"/>
      <c r="L30" s="102"/>
      <c r="M30" s="102"/>
      <c r="N30" s="102"/>
      <c r="O30" s="102"/>
      <c r="P30" s="102"/>
    </row>
    <row r="31" spans="1:22" ht="35.15" customHeight="1" thickBot="1" x14ac:dyDescent="0.35">
      <c r="A31" s="102"/>
      <c r="B31" s="117"/>
      <c r="C31" s="117"/>
      <c r="D31" s="118"/>
      <c r="E31" s="102"/>
      <c r="F31" s="102"/>
      <c r="G31" s="102"/>
      <c r="H31" s="102"/>
      <c r="I31" s="102"/>
      <c r="J31" s="102"/>
      <c r="K31" s="102"/>
      <c r="L31" s="102"/>
      <c r="M31" s="102"/>
      <c r="N31" s="102"/>
      <c r="O31" s="102"/>
      <c r="P31" s="102"/>
    </row>
    <row r="32" spans="1:22" ht="25.5" customHeight="1" thickBot="1" x14ac:dyDescent="0.35">
      <c r="A32" s="459" t="s">
        <v>370</v>
      </c>
      <c r="B32" s="459"/>
      <c r="C32" s="459"/>
      <c r="D32" s="459"/>
      <c r="E32" s="459"/>
      <c r="F32" s="459"/>
      <c r="G32" s="459"/>
      <c r="H32" s="459"/>
      <c r="I32" s="459"/>
      <c r="J32" s="459"/>
      <c r="K32" s="459"/>
      <c r="L32" s="459"/>
      <c r="M32" s="459"/>
      <c r="N32" s="459"/>
      <c r="O32" s="101"/>
      <c r="P32" s="101"/>
      <c r="Q32" s="11"/>
      <c r="R32" s="11"/>
      <c r="S32" s="11"/>
      <c r="T32" s="11"/>
      <c r="U32" s="11"/>
      <c r="V32" s="11"/>
    </row>
    <row r="33" spans="1:22" ht="35.15" customHeight="1" thickBot="1" x14ac:dyDescent="0.35">
      <c r="A33" s="120"/>
      <c r="B33" s="120"/>
      <c r="C33" s="120"/>
      <c r="D33" s="121"/>
      <c r="E33" s="120"/>
      <c r="F33" s="120"/>
      <c r="G33" s="120"/>
      <c r="H33" s="121"/>
      <c r="I33" s="120"/>
      <c r="J33" s="120"/>
      <c r="K33" s="120"/>
      <c r="L33" s="120"/>
      <c r="M33" s="120"/>
      <c r="N33" s="120"/>
      <c r="O33" s="101"/>
      <c r="P33" s="101"/>
      <c r="Q33" s="11"/>
      <c r="R33" s="11"/>
      <c r="S33" s="11"/>
      <c r="T33" s="11"/>
      <c r="U33" s="11"/>
      <c r="V33" s="11"/>
    </row>
    <row r="34" spans="1:22" ht="35.15" customHeight="1" thickBot="1" x14ac:dyDescent="0.35">
      <c r="A34" s="120"/>
      <c r="B34" s="487" t="s">
        <v>368</v>
      </c>
      <c r="C34" s="487"/>
      <c r="D34" s="78">
        <f ca="1">IF(D37&gt;D28,D37-D28,"")</f>
        <v>5182</v>
      </c>
      <c r="E34" s="120"/>
      <c r="F34" s="120"/>
      <c r="G34" s="120"/>
      <c r="H34" s="120"/>
      <c r="I34" s="120"/>
      <c r="J34" s="120"/>
      <c r="K34" s="120"/>
      <c r="L34" s="120"/>
      <c r="M34" s="120"/>
      <c r="N34" s="120"/>
      <c r="O34" s="101"/>
      <c r="P34" s="101"/>
      <c r="Q34" s="11"/>
      <c r="R34" s="11"/>
      <c r="S34" s="11"/>
      <c r="T34" s="11"/>
      <c r="U34" s="11"/>
      <c r="V34" s="11"/>
    </row>
    <row r="35" spans="1:22" ht="35.15" customHeight="1" x14ac:dyDescent="0.3">
      <c r="A35" s="120"/>
      <c r="B35" s="120"/>
      <c r="C35" s="120"/>
      <c r="D35" s="120"/>
      <c r="E35" s="120"/>
      <c r="F35" s="120"/>
      <c r="G35" s="120"/>
      <c r="H35" s="120"/>
      <c r="I35" s="120"/>
      <c r="J35" s="120"/>
      <c r="K35" s="120"/>
      <c r="L35" s="120"/>
      <c r="M35" s="120"/>
      <c r="N35" s="120"/>
      <c r="O35" s="101"/>
      <c r="P35" s="101"/>
      <c r="Q35" s="11"/>
      <c r="R35" s="11"/>
      <c r="S35" s="11"/>
      <c r="T35" s="11"/>
      <c r="U35" s="11"/>
      <c r="V35" s="11"/>
    </row>
    <row r="36" spans="1:22" ht="35.15" customHeight="1" thickBot="1" x14ac:dyDescent="0.35">
      <c r="A36" s="120"/>
      <c r="B36" s="495" t="s">
        <v>309</v>
      </c>
      <c r="C36" s="495"/>
      <c r="D36" s="122" t="str">
        <f>IF(D22="","",D22)</f>
        <v>USD</v>
      </c>
      <c r="E36" s="122" t="s">
        <v>313</v>
      </c>
      <c r="F36" s="496" t="s">
        <v>311</v>
      </c>
      <c r="G36" s="496"/>
      <c r="H36" s="122" t="str">
        <f>IF(D22="","",D22)</f>
        <v>USD</v>
      </c>
      <c r="I36" s="120"/>
      <c r="J36" s="122" t="s">
        <v>313</v>
      </c>
      <c r="K36" s="123" t="s">
        <v>373</v>
      </c>
      <c r="L36" s="120"/>
      <c r="M36" s="120"/>
      <c r="N36" s="120"/>
      <c r="O36" s="101"/>
      <c r="P36" s="101"/>
      <c r="Q36" s="11"/>
      <c r="R36" s="11"/>
      <c r="S36" s="11"/>
      <c r="T36" s="11"/>
      <c r="U36" s="11"/>
      <c r="V36" s="11"/>
    </row>
    <row r="37" spans="1:22" ht="35.15" customHeight="1" thickBot="1" x14ac:dyDescent="0.35">
      <c r="A37" s="120"/>
      <c r="B37" s="487" t="s">
        <v>308</v>
      </c>
      <c r="C37" s="487"/>
      <c r="D37" s="124">
        <f ca="1">G70+G109</f>
        <v>130182</v>
      </c>
      <c r="E37" s="125">
        <f ca="1">IF(D37=0,"",H37/D37)</f>
        <v>0</v>
      </c>
      <c r="F37" s="487" t="s">
        <v>308</v>
      </c>
      <c r="G37" s="487"/>
      <c r="H37" s="126">
        <f ca="1">H70+H109</f>
        <v>0</v>
      </c>
      <c r="I37" s="127"/>
      <c r="J37" s="128">
        <f ca="1">IF(D37=0,"",K37/D37)</f>
        <v>0</v>
      </c>
      <c r="K37" s="124">
        <f ca="1">L70+L109</f>
        <v>0</v>
      </c>
      <c r="L37" s="120"/>
      <c r="M37" s="120"/>
      <c r="N37" s="120"/>
      <c r="O37" s="101"/>
      <c r="P37" s="101"/>
      <c r="Q37" s="11"/>
      <c r="R37" s="11"/>
      <c r="S37" s="11"/>
      <c r="T37" s="11"/>
      <c r="U37" s="11"/>
      <c r="V37" s="11"/>
    </row>
    <row r="38" spans="1:22" ht="35.15" customHeight="1" thickBot="1" x14ac:dyDescent="0.35">
      <c r="A38" s="120"/>
      <c r="B38" s="117"/>
      <c r="C38" s="117"/>
      <c r="D38" s="117"/>
      <c r="E38" s="102"/>
      <c r="F38" s="129"/>
      <c r="G38" s="129"/>
      <c r="H38" s="130"/>
      <c r="I38" s="120"/>
      <c r="J38" s="131"/>
      <c r="K38" s="131"/>
      <c r="L38" s="120"/>
      <c r="M38" s="120"/>
      <c r="N38" s="120"/>
      <c r="O38" s="101"/>
      <c r="P38" s="101"/>
      <c r="Q38" s="11"/>
      <c r="R38" s="11"/>
      <c r="S38" s="11"/>
      <c r="T38" s="11"/>
      <c r="U38" s="11"/>
      <c r="V38" s="11"/>
    </row>
    <row r="39" spans="1:22" ht="35.15" customHeight="1" thickBot="1" x14ac:dyDescent="0.35">
      <c r="A39" s="120"/>
      <c r="B39" s="497" t="s">
        <v>310</v>
      </c>
      <c r="C39" s="498"/>
      <c r="D39" s="124">
        <f ca="1">G71+G110</f>
        <v>0</v>
      </c>
      <c r="E39" s="125" t="str">
        <f ca="1">IF(D39=0,"",H39/D39)</f>
        <v/>
      </c>
      <c r="F39" s="497" t="s">
        <v>310</v>
      </c>
      <c r="G39" s="498"/>
      <c r="H39" s="124">
        <f ca="1">H71+H110</f>
        <v>0</v>
      </c>
      <c r="I39" s="120"/>
      <c r="J39" s="128" t="str">
        <f ca="1">IF(D39=0,"",K39/D39)</f>
        <v/>
      </c>
      <c r="K39" s="124">
        <f ca="1">L71+L110</f>
        <v>0</v>
      </c>
      <c r="L39" s="120"/>
      <c r="M39" s="120"/>
      <c r="N39" s="120"/>
      <c r="O39" s="101"/>
      <c r="P39" s="101"/>
      <c r="Q39" s="11"/>
      <c r="R39" s="11"/>
      <c r="S39" s="11"/>
      <c r="T39" s="11"/>
      <c r="U39" s="11"/>
      <c r="V39" s="11"/>
    </row>
    <row r="40" spans="1:22" ht="35.15" customHeight="1" thickBot="1" x14ac:dyDescent="0.35">
      <c r="A40" s="120"/>
      <c r="B40" s="117"/>
      <c r="C40" s="117"/>
      <c r="D40" s="117"/>
      <c r="E40" s="102"/>
      <c r="F40" s="129"/>
      <c r="G40" s="129"/>
      <c r="H40" s="102"/>
      <c r="I40" s="120"/>
      <c r="J40" s="131"/>
      <c r="K40" s="131"/>
      <c r="L40" s="120"/>
      <c r="M40" s="120"/>
      <c r="N40" s="120"/>
      <c r="O40" s="101"/>
      <c r="P40" s="101"/>
      <c r="Q40" s="11"/>
      <c r="R40" s="11"/>
      <c r="S40" s="11"/>
      <c r="T40" s="11"/>
      <c r="U40" s="11"/>
      <c r="V40" s="11"/>
    </row>
    <row r="41" spans="1:22" ht="35.15" customHeight="1" thickBot="1" x14ac:dyDescent="0.35">
      <c r="A41" s="120"/>
      <c r="B41" s="499" t="s">
        <v>194</v>
      </c>
      <c r="C41" s="500"/>
      <c r="D41" s="124">
        <f ca="1">G72+G111</f>
        <v>0</v>
      </c>
      <c r="E41" s="125" t="str">
        <f ca="1">IF(D41=0,"",H41/D41)</f>
        <v/>
      </c>
      <c r="F41" s="499" t="s">
        <v>194</v>
      </c>
      <c r="G41" s="500"/>
      <c r="H41" s="124">
        <f ca="1">H72+H111</f>
        <v>0</v>
      </c>
      <c r="I41" s="120"/>
      <c r="J41" s="128" t="str">
        <f ca="1">IF(D41=0,"",K41/D41)</f>
        <v/>
      </c>
      <c r="K41" s="124">
        <f ca="1">L72+L111</f>
        <v>0</v>
      </c>
      <c r="L41" s="120"/>
      <c r="M41" s="120"/>
      <c r="N41" s="120"/>
      <c r="O41" s="101"/>
      <c r="P41" s="101"/>
      <c r="Q41" s="11"/>
      <c r="R41" s="11"/>
      <c r="S41" s="11"/>
      <c r="T41" s="11"/>
      <c r="U41" s="11"/>
      <c r="V41" s="11"/>
    </row>
    <row r="42" spans="1:22" ht="35.15" customHeight="1" thickBot="1" x14ac:dyDescent="0.35">
      <c r="A42" s="120"/>
      <c r="B42" s="117"/>
      <c r="C42" s="117"/>
      <c r="D42" s="117"/>
      <c r="E42" s="102"/>
      <c r="F42" s="129"/>
      <c r="G42" s="129"/>
      <c r="H42" s="102"/>
      <c r="I42" s="120"/>
      <c r="J42" s="131"/>
      <c r="K42" s="131"/>
      <c r="L42" s="120"/>
      <c r="M42" s="120"/>
      <c r="N42" s="120"/>
      <c r="O42" s="101"/>
      <c r="P42" s="101"/>
      <c r="Q42" s="11"/>
      <c r="R42" s="11"/>
      <c r="S42" s="11"/>
      <c r="T42" s="11"/>
      <c r="U42" s="11"/>
      <c r="V42" s="11"/>
    </row>
    <row r="43" spans="1:22" ht="35.15" customHeight="1" thickBot="1" x14ac:dyDescent="0.35">
      <c r="A43" s="120"/>
      <c r="B43" s="501" t="s">
        <v>122</v>
      </c>
      <c r="C43" s="502"/>
      <c r="D43" s="78">
        <f ca="1">D37+D39+D41</f>
        <v>130182</v>
      </c>
      <c r="E43" s="132"/>
      <c r="F43" s="501" t="s">
        <v>122</v>
      </c>
      <c r="G43" s="502"/>
      <c r="H43" s="124">
        <f ca="1">H37+H39+H41</f>
        <v>0</v>
      </c>
      <c r="I43" s="120"/>
      <c r="J43" s="131"/>
      <c r="K43" s="124">
        <f ca="1">K37+K39+K41</f>
        <v>0</v>
      </c>
      <c r="L43" s="120"/>
      <c r="M43" s="120"/>
      <c r="N43" s="120"/>
      <c r="O43" s="101"/>
      <c r="P43" s="101"/>
      <c r="Q43" s="11"/>
      <c r="R43" s="11"/>
      <c r="S43" s="11"/>
      <c r="T43" s="11"/>
      <c r="U43" s="11"/>
      <c r="V43" s="11"/>
    </row>
    <row r="44" spans="1:22" ht="35.15" customHeight="1" x14ac:dyDescent="0.3">
      <c r="A44" s="120"/>
      <c r="B44" s="120"/>
      <c r="C44" s="120"/>
      <c r="D44" s="120"/>
      <c r="E44" s="120"/>
      <c r="F44" s="120"/>
      <c r="G44" s="120"/>
      <c r="H44" s="120"/>
      <c r="I44" s="120"/>
      <c r="J44" s="120"/>
      <c r="K44" s="120"/>
      <c r="L44" s="120"/>
      <c r="M44" s="120"/>
      <c r="N44" s="120"/>
      <c r="O44" s="101"/>
      <c r="P44" s="101"/>
      <c r="Q44" s="11"/>
      <c r="R44" s="11"/>
      <c r="S44" s="11"/>
      <c r="T44" s="11"/>
      <c r="U44" s="11"/>
      <c r="V44" s="11"/>
    </row>
    <row r="45" spans="1:22" ht="35.15" customHeight="1" thickBot="1" x14ac:dyDescent="0.35">
      <c r="A45" s="133"/>
      <c r="B45" s="494" t="s">
        <v>150</v>
      </c>
      <c r="C45" s="494"/>
      <c r="D45" s="494"/>
      <c r="E45" s="494"/>
      <c r="F45" s="111"/>
      <c r="G45" s="133"/>
      <c r="H45" s="134"/>
      <c r="I45" s="134"/>
      <c r="J45" s="133"/>
      <c r="K45" s="133"/>
      <c r="L45" s="133"/>
      <c r="M45" s="133"/>
      <c r="N45" s="133"/>
      <c r="O45" s="133"/>
      <c r="P45" s="133"/>
      <c r="Q45" s="35"/>
      <c r="R45" s="35"/>
    </row>
    <row r="46" spans="1:22" ht="45.65" customHeight="1" thickBot="1" x14ac:dyDescent="0.35">
      <c r="A46" s="133"/>
      <c r="B46" s="460" t="s">
        <v>147</v>
      </c>
      <c r="C46" s="460"/>
      <c r="D46" s="135" t="s">
        <v>153</v>
      </c>
      <c r="E46" s="136" t="s">
        <v>351</v>
      </c>
      <c r="F46" s="111"/>
      <c r="G46" s="136" t="s">
        <v>312</v>
      </c>
      <c r="H46" s="134"/>
      <c r="I46" s="139" t="s">
        <v>157</v>
      </c>
      <c r="J46" s="133"/>
      <c r="K46" s="476" t="s">
        <v>196</v>
      </c>
      <c r="L46" s="477"/>
      <c r="M46" s="477"/>
      <c r="N46" s="478"/>
      <c r="O46" s="133"/>
      <c r="P46" s="133"/>
      <c r="Q46" s="35"/>
      <c r="R46" s="35"/>
    </row>
    <row r="47" spans="1:22" ht="35.15" customHeight="1" thickBot="1" x14ac:dyDescent="0.35">
      <c r="A47" s="133"/>
      <c r="B47" s="137">
        <v>1</v>
      </c>
      <c r="C47" s="14" t="str">
        <f>CCM_Budget_Year1!C47</f>
        <v>Executive Secretary / CCM Coordinator</v>
      </c>
      <c r="D47" s="244" t="str">
        <f>CCM_Budget_Year1!D47</f>
        <v>Global Fund CCM Funding</v>
      </c>
      <c r="E47" s="17">
        <f>CCM_Budget_Year1!E47</f>
        <v>1</v>
      </c>
      <c r="F47" s="111"/>
      <c r="G47" s="17"/>
      <c r="H47" s="134"/>
      <c r="I47" s="473" t="s">
        <v>353</v>
      </c>
      <c r="J47" s="133"/>
      <c r="K47" s="479"/>
      <c r="L47" s="480"/>
      <c r="M47" s="480"/>
      <c r="N47" s="481"/>
      <c r="O47" s="133"/>
      <c r="P47" s="133"/>
      <c r="Q47" s="35"/>
      <c r="R47" s="35"/>
    </row>
    <row r="48" spans="1:22" ht="35.15" customHeight="1" thickBot="1" x14ac:dyDescent="0.35">
      <c r="A48" s="133"/>
      <c r="B48" s="137">
        <v>2</v>
      </c>
      <c r="C48" s="14" t="str">
        <f>CCM_Budget_Year1!C48</f>
        <v>Admin Assistant</v>
      </c>
      <c r="D48" s="244" t="str">
        <f>CCM_Budget_Year1!D48</f>
        <v>Global Fund CCM Funding</v>
      </c>
      <c r="E48" s="17">
        <f>CCM_Budget_Year1!E48</f>
        <v>1</v>
      </c>
      <c r="F48" s="111"/>
      <c r="G48" s="17"/>
      <c r="H48" s="134"/>
      <c r="I48" s="474"/>
      <c r="J48" s="133"/>
      <c r="K48" s="482"/>
      <c r="L48" s="483"/>
      <c r="M48" s="483"/>
      <c r="N48" s="484"/>
      <c r="O48" s="133"/>
      <c r="P48" s="133"/>
      <c r="Q48" s="35"/>
      <c r="R48" s="35"/>
    </row>
    <row r="49" spans="1:19" ht="35.15" customHeight="1" thickBot="1" x14ac:dyDescent="0.35">
      <c r="A49" s="133"/>
      <c r="B49" s="137">
        <v>3</v>
      </c>
      <c r="C49" s="14"/>
      <c r="D49" s="244"/>
      <c r="E49" s="17"/>
      <c r="F49" s="111"/>
      <c r="G49" s="17"/>
      <c r="H49" s="134"/>
      <c r="I49" s="474"/>
      <c r="J49" s="133"/>
      <c r="K49" s="133"/>
      <c r="L49" s="133"/>
      <c r="M49" s="133"/>
      <c r="N49" s="133"/>
      <c r="O49" s="133"/>
      <c r="P49" s="133"/>
      <c r="Q49" s="35"/>
      <c r="R49" s="35"/>
    </row>
    <row r="50" spans="1:19" ht="35.15" customHeight="1" thickBot="1" x14ac:dyDescent="0.35">
      <c r="A50" s="133"/>
      <c r="B50" s="137">
        <v>4</v>
      </c>
      <c r="C50" s="14">
        <f>CCM_Budget_Year1!C50</f>
        <v>0</v>
      </c>
      <c r="D50" s="244">
        <f>CCM_Budget_Year1!D50</f>
        <v>0</v>
      </c>
      <c r="E50" s="17">
        <f>CCM_Budget_Year1!E50</f>
        <v>0</v>
      </c>
      <c r="F50" s="111"/>
      <c r="G50" s="17"/>
      <c r="H50" s="134"/>
      <c r="I50" s="474"/>
      <c r="J50" s="133"/>
      <c r="K50" s="461" t="s">
        <v>197</v>
      </c>
      <c r="L50" s="462"/>
      <c r="M50" s="462"/>
      <c r="N50" s="463"/>
      <c r="O50" s="133"/>
      <c r="P50" s="133"/>
      <c r="Q50" s="35"/>
      <c r="R50" s="35"/>
    </row>
    <row r="51" spans="1:19" ht="35.15" customHeight="1" thickBot="1" x14ac:dyDescent="0.35">
      <c r="A51" s="133"/>
      <c r="B51" s="137">
        <v>5</v>
      </c>
      <c r="C51" s="14">
        <f>CCM_Budget_Year1!C51</f>
        <v>0</v>
      </c>
      <c r="D51" s="244">
        <f>CCM_Budget_Year1!D51</f>
        <v>0</v>
      </c>
      <c r="E51" s="17">
        <f>CCM_Budget_Year1!E51</f>
        <v>0</v>
      </c>
      <c r="F51" s="111"/>
      <c r="G51" s="17"/>
      <c r="H51" s="134"/>
      <c r="I51" s="474"/>
      <c r="J51" s="133"/>
      <c r="K51" s="464"/>
      <c r="L51" s="465"/>
      <c r="M51" s="465"/>
      <c r="N51" s="466"/>
      <c r="O51" s="133"/>
      <c r="P51" s="133"/>
      <c r="Q51" s="35"/>
      <c r="R51" s="35"/>
    </row>
    <row r="52" spans="1:19" ht="35.15" customHeight="1" thickBot="1" x14ac:dyDescent="0.35">
      <c r="A52" s="133"/>
      <c r="B52" s="137">
        <v>6</v>
      </c>
      <c r="C52" s="14">
        <f>CCM_Budget_Year1!C52</f>
        <v>0</v>
      </c>
      <c r="D52" s="244">
        <f>CCM_Budget_Year1!D52</f>
        <v>0</v>
      </c>
      <c r="E52" s="17">
        <f>CCM_Budget_Year1!E52</f>
        <v>0</v>
      </c>
      <c r="F52" s="111"/>
      <c r="G52" s="17"/>
      <c r="H52" s="134"/>
      <c r="I52" s="475"/>
      <c r="J52" s="133"/>
      <c r="K52" s="467"/>
      <c r="L52" s="468"/>
      <c r="M52" s="468"/>
      <c r="N52" s="469"/>
      <c r="O52" s="133"/>
      <c r="P52" s="133"/>
      <c r="Q52" s="35"/>
      <c r="R52" s="35"/>
    </row>
    <row r="53" spans="1:19" ht="35.15" customHeight="1" thickBot="1" x14ac:dyDescent="0.35">
      <c r="A53" s="133"/>
      <c r="B53" s="470" t="s">
        <v>122</v>
      </c>
      <c r="C53" s="471"/>
      <c r="D53" s="472"/>
      <c r="E53" s="138">
        <f>SUM(E47:E52)</f>
        <v>2</v>
      </c>
      <c r="F53" s="111"/>
      <c r="G53" s="138">
        <f>SUM(G47:G52)</f>
        <v>0</v>
      </c>
      <c r="H53" s="134"/>
      <c r="I53" s="134"/>
      <c r="J53" s="133"/>
      <c r="K53" s="133"/>
      <c r="L53" s="133"/>
      <c r="M53" s="133"/>
      <c r="N53" s="133"/>
      <c r="O53" s="133"/>
      <c r="P53" s="133"/>
      <c r="Q53" s="35"/>
      <c r="R53" s="35"/>
    </row>
    <row r="54" spans="1:19" ht="35.15" customHeight="1" thickBot="1" x14ac:dyDescent="0.35">
      <c r="A54" s="133"/>
      <c r="B54" s="470" t="s">
        <v>296</v>
      </c>
      <c r="C54" s="471"/>
      <c r="D54" s="472"/>
      <c r="E54" s="138">
        <f>SUMIF(D47:D52,"Global Fund CCM Funding",E47:E52)</f>
        <v>2</v>
      </c>
      <c r="F54" s="111"/>
      <c r="G54" s="138">
        <f>SUMIF(D47:D52,"Global Fund CCM Funding",G47:G52)</f>
        <v>0</v>
      </c>
      <c r="H54" s="134"/>
      <c r="I54" s="133"/>
      <c r="J54" s="133"/>
      <c r="K54" s="133"/>
      <c r="L54" s="133"/>
      <c r="M54" s="133"/>
      <c r="N54" s="133"/>
      <c r="O54" s="133"/>
      <c r="P54" s="133"/>
      <c r="Q54" s="35"/>
      <c r="R54" s="35"/>
    </row>
    <row r="55" spans="1:19" ht="35.15" customHeight="1" x14ac:dyDescent="0.3">
      <c r="A55" s="133"/>
      <c r="B55" s="133"/>
      <c r="C55" s="140"/>
      <c r="D55" s="140"/>
      <c r="E55" s="140"/>
      <c r="F55" s="141"/>
      <c r="G55" s="134"/>
      <c r="H55" s="134"/>
      <c r="I55" s="134"/>
      <c r="J55" s="134"/>
      <c r="K55" s="133"/>
      <c r="L55" s="133"/>
      <c r="M55" s="133"/>
      <c r="N55" s="133"/>
      <c r="O55" s="133"/>
      <c r="P55" s="133"/>
      <c r="Q55" s="35"/>
      <c r="R55" s="35"/>
      <c r="S55" s="35"/>
    </row>
    <row r="56" spans="1:19" ht="35.15" customHeight="1" thickBot="1" x14ac:dyDescent="0.35">
      <c r="A56" s="102"/>
      <c r="B56" s="102"/>
      <c r="C56" s="102"/>
      <c r="D56" s="102"/>
      <c r="E56" s="102"/>
      <c r="F56" s="102"/>
      <c r="G56" s="102"/>
      <c r="H56" s="102"/>
      <c r="I56" s="102"/>
      <c r="J56" s="102"/>
      <c r="K56" s="102"/>
      <c r="L56" s="102"/>
      <c r="M56" s="102"/>
      <c r="N56" s="102"/>
      <c r="O56" s="102"/>
      <c r="P56" s="102"/>
    </row>
    <row r="57" spans="1:19" ht="25.5" customHeight="1" thickBot="1" x14ac:dyDescent="0.35">
      <c r="A57" s="102"/>
      <c r="B57" s="444" t="s">
        <v>164</v>
      </c>
      <c r="C57" s="445"/>
      <c r="D57" s="445"/>
      <c r="E57" s="445"/>
      <c r="F57" s="445"/>
      <c r="G57" s="445"/>
      <c r="H57" s="445"/>
      <c r="I57" s="445"/>
      <c r="J57" s="445"/>
      <c r="K57" s="445"/>
      <c r="L57" s="445"/>
      <c r="M57" s="445"/>
      <c r="N57" s="446"/>
      <c r="O57" s="102"/>
      <c r="P57" s="102"/>
    </row>
    <row r="58" spans="1:19" ht="25.5" customHeight="1" x14ac:dyDescent="0.3">
      <c r="A58" s="102"/>
      <c r="B58" s="142"/>
      <c r="C58" s="142"/>
      <c r="D58" s="142"/>
      <c r="E58" s="142"/>
      <c r="F58" s="142"/>
      <c r="G58" s="142"/>
      <c r="H58" s="107"/>
      <c r="I58" s="142"/>
      <c r="J58" s="107"/>
      <c r="K58" s="107"/>
      <c r="L58" s="107"/>
      <c r="M58" s="107"/>
      <c r="N58" s="107"/>
      <c r="O58" s="102"/>
      <c r="P58" s="102"/>
    </row>
    <row r="59" spans="1:19" ht="50.15" customHeight="1" thickBot="1" x14ac:dyDescent="0.35">
      <c r="A59" s="143"/>
      <c r="B59" s="144" t="s">
        <v>118</v>
      </c>
      <c r="C59" s="145" t="s">
        <v>153</v>
      </c>
      <c r="D59" s="146" t="s">
        <v>172</v>
      </c>
      <c r="E59" s="144" t="s">
        <v>119</v>
      </c>
      <c r="F59" s="145" t="s">
        <v>120</v>
      </c>
      <c r="G59" s="147" t="s">
        <v>129</v>
      </c>
      <c r="H59" s="148" t="s">
        <v>311</v>
      </c>
      <c r="I59" s="149" t="s">
        <v>367</v>
      </c>
      <c r="J59" s="148" t="s">
        <v>314</v>
      </c>
      <c r="K59" s="148" t="s">
        <v>315</v>
      </c>
      <c r="L59" s="150" t="s">
        <v>373</v>
      </c>
      <c r="M59" s="151" t="s">
        <v>314</v>
      </c>
      <c r="N59" s="152" t="s">
        <v>315</v>
      </c>
      <c r="O59" s="102"/>
      <c r="P59" s="102"/>
    </row>
    <row r="60" spans="1:19" ht="70.400000000000006" customHeight="1" thickBot="1" x14ac:dyDescent="0.35">
      <c r="A60" s="143"/>
      <c r="B60" s="153">
        <v>1</v>
      </c>
      <c r="C60" s="37" t="str">
        <f>Table443541[[#This Row],[Source of funds]]</f>
        <v>CCM Funding Agreement</v>
      </c>
      <c r="D60" s="37" t="str">
        <f>Table443541[[#This Row],[Area of Responsibility]]</f>
        <v>Operations</v>
      </c>
      <c r="E60" s="54" t="str">
        <f>Table443541[[#This Row],[Cost Grouping]]</f>
        <v>Human resources</v>
      </c>
      <c r="F60" s="37" t="str">
        <f>Table443541[[#This Row],[Description]]</f>
        <v>CCM Secretariat Staff - Gross salaries</v>
      </c>
      <c r="G60" s="76">
        <f>IF(Table4435414[[#This Row],[Source of funds]]="CCM Funding Agreement",Table443541[[#This Row],[Budget]],0)</f>
        <v>60682</v>
      </c>
      <c r="H60" s="75"/>
      <c r="I60" s="88" t="s">
        <v>395</v>
      </c>
      <c r="J60" s="154">
        <f>IF(Table4435414[[#This Row],[Budget]]=0,"",H60/Table4435414[[#This Row],[Budget]])</f>
        <v>0</v>
      </c>
      <c r="K60" s="90"/>
      <c r="L60" s="61"/>
      <c r="M60" s="155">
        <f>IF(Table4435414[[#This Row],[Budget]]=0,"",L60/Table4435414[[#This Row],[Budget]])</f>
        <v>0</v>
      </c>
      <c r="N60" s="91"/>
      <c r="O60" s="102"/>
      <c r="P60" s="102"/>
    </row>
    <row r="61" spans="1:19" ht="70.400000000000006" customHeight="1" thickBot="1" x14ac:dyDescent="0.35">
      <c r="A61" s="143"/>
      <c r="B61" s="153">
        <v>2</v>
      </c>
      <c r="C61" s="37" t="str">
        <f>Table443541[[#This Row],[Source of funds]]</f>
        <v>CCM Funding Agreement</v>
      </c>
      <c r="D61" s="37" t="str">
        <f>Table443541[[#This Row],[Area of Responsibility]]</f>
        <v>Operations</v>
      </c>
      <c r="E61" s="54" t="str">
        <f>Table443541[[#This Row],[Cost Grouping]]</f>
        <v>Indirect and Overhead costs</v>
      </c>
      <c r="F61" s="37" t="str">
        <f>Table443541[[#This Row],[Description]]</f>
        <v>Office rent</v>
      </c>
      <c r="G61" s="76">
        <v>500</v>
      </c>
      <c r="H61" s="75"/>
      <c r="I61" s="88" t="s">
        <v>396</v>
      </c>
      <c r="J61" s="154">
        <f>IF(Table4435414[[#This Row],[Budget]]=0,"",H61/Table4435414[[#This Row],[Budget]])</f>
        <v>0</v>
      </c>
      <c r="K61" s="90"/>
      <c r="L61" s="61"/>
      <c r="M61" s="155">
        <f>IF(Table4435414[[#This Row],[Budget]]=0,"",L61/Table4435414[[#This Row],[Budget]])</f>
        <v>0</v>
      </c>
      <c r="N61" s="91"/>
      <c r="O61" s="102"/>
      <c r="P61" s="102"/>
    </row>
    <row r="62" spans="1:19" ht="70.400000000000006" customHeight="1" thickBot="1" x14ac:dyDescent="0.35">
      <c r="A62" s="143"/>
      <c r="B62" s="153">
        <v>3</v>
      </c>
      <c r="C62" s="37" t="str">
        <f>Table443541[[#This Row],[Source of funds]]</f>
        <v>CCM Funding Agreement</v>
      </c>
      <c r="D62" s="37" t="str">
        <f>Table443541[[#This Row],[Area of Responsibility]]</f>
        <v>Operations</v>
      </c>
      <c r="E62" s="54" t="str">
        <f>Table443541[[#This Row],[Cost Grouping]]</f>
        <v>Indirect and Overhead costs</v>
      </c>
      <c r="F62" s="37" t="str">
        <f>Table443541[[#This Row],[Description]]</f>
        <v>Office rent</v>
      </c>
      <c r="G62" s="76">
        <f>IF(Table4435414[[#This Row],[Source of funds]]="CCM Funding Agreement",Table443541[[#This Row],[Budget]],0)</f>
        <v>20000</v>
      </c>
      <c r="H62" s="75"/>
      <c r="I62" s="88" t="s">
        <v>420</v>
      </c>
      <c r="J62" s="154">
        <f>IF(Table4435414[[#This Row],[Budget]]=0,"",H62/Table4435414[[#This Row],[Budget]])</f>
        <v>0</v>
      </c>
      <c r="K62" s="90"/>
      <c r="L62" s="61"/>
      <c r="M62" s="155">
        <f>IF(Table4435414[[#This Row],[Budget]]=0,"",L62/Table4435414[[#This Row],[Budget]])</f>
        <v>0</v>
      </c>
      <c r="N62" s="91"/>
      <c r="O62" s="102"/>
      <c r="P62" s="102"/>
    </row>
    <row r="63" spans="1:19" ht="70.400000000000006" customHeight="1" thickBot="1" x14ac:dyDescent="0.35">
      <c r="A63" s="143"/>
      <c r="B63" s="153">
        <v>4</v>
      </c>
      <c r="C63" s="37" t="str">
        <f>Table443541[[#This Row],[Source of funds]]</f>
        <v>CCM Funding Agreement</v>
      </c>
      <c r="D63" s="37" t="str">
        <f>Table443541[[#This Row],[Area of Responsibility]]</f>
        <v>Operations</v>
      </c>
      <c r="E63" s="54" t="str">
        <f>Table443541[[#This Row],[Cost Grouping]]</f>
        <v>Indirect and Overhead costs</v>
      </c>
      <c r="F63" s="37" t="str">
        <f>Table443541[[#This Row],[Description]]</f>
        <v>Office rent</v>
      </c>
      <c r="G63" s="76">
        <f>IF(Table4435414[[#This Row],[Source of funds]]="CCM Funding Agreement",Table443541[[#This Row],[Budget]],0)</f>
        <v>6250</v>
      </c>
      <c r="H63" s="75"/>
      <c r="I63" s="88" t="s">
        <v>421</v>
      </c>
      <c r="J63" s="154">
        <f>IF(Table4435414[[#This Row],[Budget]]=0,"",H63/Table4435414[[#This Row],[Budget]])</f>
        <v>0</v>
      </c>
      <c r="K63" s="90"/>
      <c r="L63" s="61"/>
      <c r="M63" s="155">
        <f>IF(Table4435414[[#This Row],[Budget]]=0,"",L63/Table4435414[[#This Row],[Budget]])</f>
        <v>0</v>
      </c>
      <c r="N63" s="91"/>
      <c r="O63" s="102"/>
      <c r="P63" s="102"/>
    </row>
    <row r="64" spans="1:19" ht="70.400000000000006" customHeight="1" thickBot="1" x14ac:dyDescent="0.35">
      <c r="A64" s="143"/>
      <c r="B64" s="153">
        <v>5</v>
      </c>
      <c r="C64" s="37"/>
      <c r="D64" s="37"/>
      <c r="E64" s="54"/>
      <c r="F64" s="37"/>
      <c r="G64" s="76"/>
      <c r="H64" s="75"/>
      <c r="I64" s="88"/>
      <c r="J64" s="154" t="str">
        <f>IF(Table4435414[[#This Row],[Budget]]=0,"",H64/Table4435414[[#This Row],[Budget]])</f>
        <v/>
      </c>
      <c r="K64" s="90"/>
      <c r="L64" s="61"/>
      <c r="M64" s="155" t="str">
        <f>IF(Table4435414[[#This Row],[Budget]]=0,"",L64/Table4435414[[#This Row],[Budget]])</f>
        <v/>
      </c>
      <c r="N64" s="91"/>
      <c r="O64" s="102"/>
      <c r="P64" s="102"/>
    </row>
    <row r="65" spans="1:44" ht="70.400000000000006" customHeight="1" thickBot="1" x14ac:dyDescent="0.35">
      <c r="A65" s="143"/>
      <c r="B65" s="153">
        <v>6</v>
      </c>
      <c r="C65" s="37">
        <f>Table443541[[#This Row],[Source of funds]]</f>
        <v>0</v>
      </c>
      <c r="D65" s="37">
        <f>Table443541[[#This Row],[Area of Responsibility]]</f>
        <v>0</v>
      </c>
      <c r="E65" s="54">
        <f>Table443541[[#This Row],[Cost Grouping]]</f>
        <v>0</v>
      </c>
      <c r="F65" s="37">
        <f>Table443541[[#This Row],[Description]]</f>
        <v>0</v>
      </c>
      <c r="G65" s="76">
        <f>IF(Table4435414[[#This Row],[Source of funds]]="CCM Funding Agreement",Table443541[[#This Row],[Budget]],0)</f>
        <v>0</v>
      </c>
      <c r="H65" s="75"/>
      <c r="I65" s="88"/>
      <c r="J65" s="154" t="str">
        <f>IF(Table4435414[[#This Row],[Budget]]=0,"",H65/Table4435414[[#This Row],[Budget]])</f>
        <v/>
      </c>
      <c r="K65" s="90"/>
      <c r="L65" s="61"/>
      <c r="M65" s="155" t="str">
        <f>IF(Table4435414[[#This Row],[Budget]]=0,"",L65/Table4435414[[#This Row],[Budget]])</f>
        <v/>
      </c>
      <c r="N65" s="91"/>
      <c r="O65" s="102"/>
      <c r="P65" s="102"/>
    </row>
    <row r="66" spans="1:44" ht="70.400000000000006" customHeight="1" thickBot="1" x14ac:dyDescent="0.35">
      <c r="A66" s="143"/>
      <c r="B66" s="153">
        <v>7</v>
      </c>
      <c r="C66" s="37">
        <f>Table443541[[#This Row],[Source of funds]]</f>
        <v>0</v>
      </c>
      <c r="D66" s="37">
        <f>Table443541[[#This Row],[Area of Responsibility]]</f>
        <v>0</v>
      </c>
      <c r="E66" s="54">
        <f>Table443541[[#This Row],[Cost Grouping]]</f>
        <v>0</v>
      </c>
      <c r="F66" s="37">
        <f>Table443541[[#This Row],[Description]]</f>
        <v>0</v>
      </c>
      <c r="G66" s="76">
        <f>IF(Table4435414[[#This Row],[Source of funds]]="CCM Funding Agreement",Table443541[[#This Row],[Budget]],0)</f>
        <v>0</v>
      </c>
      <c r="H66" s="75"/>
      <c r="I66" s="88"/>
      <c r="J66" s="154" t="str">
        <f>IF(Table4435414[[#This Row],[Budget]]=0,"",H66/Table4435414[[#This Row],[Budget]])</f>
        <v/>
      </c>
      <c r="K66" s="90"/>
      <c r="L66" s="61"/>
      <c r="M66" s="155" t="str">
        <f>IF(Table4435414[[#This Row],[Budget]]=0,"",L66/Table4435414[[#This Row],[Budget]])</f>
        <v/>
      </c>
      <c r="N66" s="91"/>
      <c r="O66" s="102"/>
      <c r="P66" s="102"/>
    </row>
    <row r="67" spans="1:44" ht="70.400000000000006" customHeight="1" thickBot="1" x14ac:dyDescent="0.35">
      <c r="A67" s="143"/>
      <c r="B67" s="153">
        <v>8</v>
      </c>
      <c r="C67" s="37">
        <f>Table443541[[#This Row],[Source of funds]]</f>
        <v>0</v>
      </c>
      <c r="D67" s="37">
        <f>Table443541[[#This Row],[Area of Responsibility]]</f>
        <v>0</v>
      </c>
      <c r="E67" s="54">
        <f>Table443541[[#This Row],[Cost Grouping]]</f>
        <v>0</v>
      </c>
      <c r="F67" s="37">
        <f>Table443541[[#This Row],[Description]]</f>
        <v>0</v>
      </c>
      <c r="G67" s="76">
        <f>IF(Table4435414[[#This Row],[Source of funds]]="CCM Funding Agreement",Table443541[[#This Row],[Budget]],0)</f>
        <v>0</v>
      </c>
      <c r="H67" s="75"/>
      <c r="I67" s="88"/>
      <c r="J67" s="154" t="str">
        <f>IF(Table4435414[[#This Row],[Budget]]=0,"",H67/Table4435414[[#This Row],[Budget]])</f>
        <v/>
      </c>
      <c r="K67" s="90"/>
      <c r="L67" s="61"/>
      <c r="M67" s="155" t="str">
        <f>IF(Table4435414[[#This Row],[Budget]]=0,"",L67/Table4435414[[#This Row],[Budget]])</f>
        <v/>
      </c>
      <c r="N67" s="91"/>
      <c r="O67" s="102"/>
      <c r="P67" s="102"/>
    </row>
    <row r="68" spans="1:44" ht="70.400000000000006" customHeight="1" thickBot="1" x14ac:dyDescent="0.35">
      <c r="A68" s="143"/>
      <c r="B68" s="153">
        <v>9</v>
      </c>
      <c r="C68" s="37">
        <f>Table443541[[#This Row],[Source of funds]]</f>
        <v>0</v>
      </c>
      <c r="D68" s="37">
        <f>Table443541[[#This Row],[Area of Responsibility]]</f>
        <v>0</v>
      </c>
      <c r="E68" s="54">
        <f>Table443541[[#This Row],[Cost Grouping]]</f>
        <v>0</v>
      </c>
      <c r="F68" s="37">
        <f>Table443541[[#This Row],[Description]]</f>
        <v>0</v>
      </c>
      <c r="G68" s="76">
        <f>IF(Table4435414[[#This Row],[Source of funds]]="CCM Funding Agreement",Table443541[[#This Row],[Budget]],0)</f>
        <v>0</v>
      </c>
      <c r="H68" s="75"/>
      <c r="I68" s="88"/>
      <c r="J68" s="154" t="str">
        <f>IF(Table4435414[[#This Row],[Budget]]=0,"",H68/Table4435414[[#This Row],[Budget]])</f>
        <v/>
      </c>
      <c r="K68" s="90"/>
      <c r="L68" s="61"/>
      <c r="M68" s="156" t="str">
        <f>IF(Table4435414[[#This Row],[Budget]]=0,"",L68/Table4435414[[#This Row],[Budget]])</f>
        <v/>
      </c>
      <c r="N68" s="91"/>
      <c r="O68" s="102"/>
      <c r="P68" s="102"/>
    </row>
    <row r="69" spans="1:44" ht="70.400000000000006" customHeight="1" thickBot="1" x14ac:dyDescent="0.35">
      <c r="A69" s="143"/>
      <c r="B69" s="153">
        <v>10</v>
      </c>
      <c r="C69" s="37">
        <f>Table443541[[#This Row],[Source of funds]]</f>
        <v>0</v>
      </c>
      <c r="D69" s="37">
        <f>Table443541[[#This Row],[Area of Responsibility]]</f>
        <v>0</v>
      </c>
      <c r="E69" s="54">
        <f>Table443541[[#This Row],[Cost Grouping]]</f>
        <v>0</v>
      </c>
      <c r="F69" s="37">
        <f>Table443541[[#This Row],[Description]]</f>
        <v>0</v>
      </c>
      <c r="G69" s="76">
        <f>IF(Table4435414[[#This Row],[Source of funds]]="CCM Funding Agreement",Table443541[[#This Row],[Budget]],0)</f>
        <v>0</v>
      </c>
      <c r="H69" s="74"/>
      <c r="I69" s="89"/>
      <c r="J69" s="154" t="str">
        <f>IF(Table4435414[[#This Row],[Budget]]=0,"",H69/Table4435414[[#This Row],[Budget]])</f>
        <v/>
      </c>
      <c r="K69" s="90"/>
      <c r="L69" s="38"/>
      <c r="M69" s="155" t="str">
        <f>IF(Table4435414[[#This Row],[Budget]]=0,"",L69/Table4435414[[#This Row],[Budget]])</f>
        <v/>
      </c>
      <c r="N69" s="92"/>
      <c r="O69" s="102"/>
      <c r="P69" s="102"/>
    </row>
    <row r="70" spans="1:44" ht="30" customHeight="1" x14ac:dyDescent="0.3">
      <c r="A70" s="102"/>
      <c r="B70" s="157"/>
      <c r="C70" s="157"/>
      <c r="D70" s="157"/>
      <c r="E70" s="158"/>
      <c r="F70" s="159" t="s">
        <v>177</v>
      </c>
      <c r="G70" s="160" cm="1">
        <f t="array" aca="1" ref="G70" ca="1">SUMPRODUCT(
    SUBTOTAL(9,OFFSET(G60,ROW(G60:G69)-ROW(G60),0)),
    --(C60:C69="CCM Funding Agreement"))</f>
        <v>87432</v>
      </c>
      <c r="H70" s="161" cm="1">
        <f t="array" aca="1" ref="H70" ca="1">SUMPRODUCT(
    SUBTOTAL(9,OFFSET(H60,ROW(H60:H69)-ROW(H60),0)),
    --(C60:C69="CCM Funding Agreement"))</f>
        <v>0</v>
      </c>
      <c r="I70" s="157"/>
      <c r="J70" s="162">
        <f ca="1">IF(G70=0,"",H70/G70)</f>
        <v>0</v>
      </c>
      <c r="K70" s="157"/>
      <c r="L70" s="163" cm="1">
        <f t="array" aca="1" ref="L70" ca="1">SUMPRODUCT(
    SUBTOTAL(9,OFFSET(L60,ROW(L60:L69)-ROW(L60),0)),
    --(C60:C69="CCM Funding Agreement"))</f>
        <v>0</v>
      </c>
      <c r="M70" s="164">
        <f ca="1">IF(G70=0,"",L70/G70)</f>
        <v>0</v>
      </c>
      <c r="N70" s="165"/>
      <c r="O70" s="176"/>
      <c r="P70" s="176"/>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row>
    <row r="71" spans="1:44" ht="25.5" customHeight="1" x14ac:dyDescent="0.3">
      <c r="A71" s="102"/>
      <c r="B71" s="165"/>
      <c r="C71" s="165"/>
      <c r="D71" s="165"/>
      <c r="E71" s="166"/>
      <c r="F71" s="167" t="s">
        <v>163</v>
      </c>
      <c r="G71" s="163" cm="1">
        <f t="array" aca="1" ref="G71" ca="1">SUMPRODUCT(
    SUBTOTAL(9,OFFSET(G60,ROW(G60:G69)-ROW(G60),0)),
    --(C60:C69="CCM Evolution"))</f>
        <v>0</v>
      </c>
      <c r="H71" s="163" cm="1">
        <f t="array" aca="1" ref="H71" ca="1">SUMPRODUCT(
    SUBTOTAL(9,OFFSET(H60,ROW(H60:H69)-ROW(H60),0)),
    --(C60:C69="CCM Evolution"))</f>
        <v>0</v>
      </c>
      <c r="I71" s="168"/>
      <c r="J71" s="162" t="str">
        <f ca="1">IF(G71=0,"",H71/G71)</f>
        <v/>
      </c>
      <c r="K71" s="165"/>
      <c r="L71" s="169" cm="1">
        <f t="array" aca="1" ref="L71" ca="1">SUMPRODUCT(
    SUBTOTAL(9,OFFSET(L60,ROW(L60:L69)-ROW(L60),0)),
    --(C60:C69="CCM Evolution"))</f>
        <v>0</v>
      </c>
      <c r="M71" s="162" t="str">
        <f ca="1">IF(G71=0,"",L71/G71)</f>
        <v/>
      </c>
      <c r="N71" s="165"/>
      <c r="O71" s="176"/>
      <c r="P71" s="176"/>
      <c r="Q71" s="18"/>
      <c r="R71" s="18"/>
      <c r="S71" s="18"/>
      <c r="T71" s="18"/>
      <c r="U71" s="18"/>
      <c r="V71" s="18"/>
    </row>
    <row r="72" spans="1:44" ht="25.5" customHeight="1" x14ac:dyDescent="0.3">
      <c r="A72" s="102"/>
      <c r="B72" s="165"/>
      <c r="C72" s="165"/>
      <c r="D72" s="165"/>
      <c r="E72" s="166"/>
      <c r="F72" s="170" t="s">
        <v>179</v>
      </c>
      <c r="G72" s="161" cm="1">
        <f t="array" aca="1" ref="G72" ca="1">SUMPRODUCT(
    SUBTOTAL(9,OFFSET(G60,ROW(G60:G69)-ROW(G60),0)),
    --(C60:C69="COVID19RM"))</f>
        <v>0</v>
      </c>
      <c r="H72" s="171" cm="1">
        <f t="array" aca="1" ref="H72" ca="1">SUMPRODUCT(
    SUBTOTAL(9,OFFSET(H60,ROW(H60:H69)-ROW(H60),0)),
    --(C60:C69="COVID19RM"))</f>
        <v>0</v>
      </c>
      <c r="I72" s="168"/>
      <c r="J72" s="162" t="str">
        <f ca="1">IF(G72=0,"",H72/G72)</f>
        <v/>
      </c>
      <c r="K72" s="165"/>
      <c r="L72" s="163" cm="1">
        <f t="array" aca="1" ref="L72" ca="1">SUMPRODUCT(
    SUBTOTAL(9,OFFSET(L60,ROW(L60:L69)-ROW(L60),0)),
    --(C60:C69="COVID19RM"))</f>
        <v>0</v>
      </c>
      <c r="M72" s="164" t="str">
        <f ca="1">IF(G72=0,"",L72/G72)</f>
        <v/>
      </c>
      <c r="N72" s="165"/>
      <c r="O72" s="176"/>
      <c r="P72" s="176"/>
      <c r="Q72" s="18"/>
      <c r="R72" s="18"/>
      <c r="S72" s="18"/>
      <c r="T72" s="18"/>
      <c r="U72" s="18"/>
      <c r="V72" s="18"/>
    </row>
    <row r="73" spans="1:44" ht="25.5" customHeight="1" x14ac:dyDescent="0.3">
      <c r="A73" s="102"/>
      <c r="B73" s="165"/>
      <c r="C73" s="165"/>
      <c r="D73" s="165"/>
      <c r="E73" s="166"/>
      <c r="F73" s="172" t="s">
        <v>122</v>
      </c>
      <c r="G73" s="173">
        <f ca="1">SUM(G70:G72)</f>
        <v>87432</v>
      </c>
      <c r="H73" s="173">
        <f ca="1">SUM(H70:H72)</f>
        <v>0</v>
      </c>
      <c r="I73" s="168"/>
      <c r="J73" s="174">
        <f ca="1">IF(G73=0,"",H73/G73)</f>
        <v>0</v>
      </c>
      <c r="K73" s="165"/>
      <c r="L73" s="175">
        <f ca="1">SUM(L70:L72)</f>
        <v>0</v>
      </c>
      <c r="M73" s="174">
        <f ca="1">IF(G73=0,"",L73/G73)</f>
        <v>0</v>
      </c>
      <c r="N73" s="165"/>
      <c r="O73" s="176"/>
      <c r="P73" s="176"/>
      <c r="Q73" s="18"/>
      <c r="R73" s="18"/>
      <c r="S73" s="18"/>
      <c r="T73" s="18"/>
      <c r="U73" s="18"/>
      <c r="V73" s="18"/>
    </row>
    <row r="74" spans="1:44" ht="25.5" customHeight="1" thickBot="1" x14ac:dyDescent="0.35">
      <c r="A74" s="102"/>
      <c r="B74" s="176"/>
      <c r="C74" s="176"/>
      <c r="D74" s="176"/>
      <c r="E74" s="177"/>
      <c r="F74" s="177"/>
      <c r="G74" s="177"/>
      <c r="H74" s="176"/>
      <c r="I74" s="176"/>
      <c r="J74" s="177"/>
      <c r="K74" s="176"/>
      <c r="L74" s="176"/>
      <c r="M74" s="176"/>
      <c r="N74" s="176"/>
      <c r="O74" s="176"/>
      <c r="P74" s="176"/>
      <c r="Q74" s="18"/>
      <c r="R74" s="18"/>
      <c r="S74" s="18"/>
      <c r="T74" s="18"/>
      <c r="U74" s="18"/>
      <c r="V74" s="18"/>
    </row>
    <row r="75" spans="1:44" ht="25.5" customHeight="1" thickBot="1" x14ac:dyDescent="0.35">
      <c r="A75" s="102"/>
      <c r="B75" s="449" t="s">
        <v>159</v>
      </c>
      <c r="C75" s="449"/>
      <c r="D75" s="449"/>
      <c r="E75" s="449"/>
      <c r="F75" s="449"/>
      <c r="G75" s="449"/>
      <c r="H75" s="449"/>
      <c r="I75" s="449"/>
      <c r="J75" s="449"/>
      <c r="K75" s="449"/>
      <c r="L75" s="449"/>
      <c r="M75" s="449"/>
      <c r="N75" s="449"/>
      <c r="O75" s="176"/>
      <c r="P75" s="176"/>
      <c r="Q75" s="18"/>
      <c r="R75" s="18"/>
      <c r="S75" s="18"/>
      <c r="T75" s="18"/>
      <c r="U75" s="18"/>
      <c r="V75" s="18"/>
    </row>
    <row r="76" spans="1:44" ht="25.5" customHeight="1" x14ac:dyDescent="0.3">
      <c r="A76" s="102"/>
      <c r="B76" s="102"/>
      <c r="C76" s="102"/>
      <c r="D76" s="102"/>
      <c r="E76" s="102"/>
      <c r="F76" s="102"/>
      <c r="G76" s="102"/>
      <c r="H76" s="102"/>
      <c r="I76" s="102"/>
      <c r="J76" s="102"/>
      <c r="K76" s="102"/>
      <c r="L76" s="102"/>
      <c r="M76" s="102"/>
      <c r="N76" s="102"/>
      <c r="O76" s="102"/>
      <c r="P76" s="102"/>
    </row>
    <row r="77" spans="1:44" ht="25.5" customHeight="1" x14ac:dyDescent="0.3">
      <c r="A77" s="102"/>
      <c r="B77" s="102"/>
      <c r="C77" s="102"/>
      <c r="D77" s="102"/>
      <c r="E77" s="102"/>
      <c r="F77" s="102"/>
      <c r="G77" s="102"/>
      <c r="H77" s="102"/>
      <c r="I77" s="102"/>
      <c r="J77" s="102"/>
      <c r="K77" s="102"/>
      <c r="L77" s="102"/>
      <c r="M77" s="102"/>
      <c r="N77" s="102"/>
      <c r="O77" s="102"/>
      <c r="P77" s="102"/>
    </row>
    <row r="78" spans="1:44" ht="50.15" customHeight="1" x14ac:dyDescent="0.3">
      <c r="A78" s="102"/>
      <c r="B78" s="178" t="s">
        <v>118</v>
      </c>
      <c r="C78" s="145" t="s">
        <v>153</v>
      </c>
      <c r="D78" s="179" t="s">
        <v>134</v>
      </c>
      <c r="E78" s="179" t="s">
        <v>119</v>
      </c>
      <c r="F78" s="180" t="s">
        <v>120</v>
      </c>
      <c r="G78" s="180" t="s">
        <v>174</v>
      </c>
      <c r="H78" s="148" t="s">
        <v>311</v>
      </c>
      <c r="I78" s="149" t="s">
        <v>367</v>
      </c>
      <c r="J78" s="181" t="s">
        <v>314</v>
      </c>
      <c r="K78" s="181" t="s">
        <v>315</v>
      </c>
      <c r="L78" s="150" t="s">
        <v>373</v>
      </c>
      <c r="M78" s="151" t="s">
        <v>314</v>
      </c>
      <c r="N78" s="152" t="s">
        <v>315</v>
      </c>
      <c r="O78" s="102"/>
      <c r="P78" s="102"/>
    </row>
    <row r="79" spans="1:44" ht="70.400000000000006" customHeight="1" x14ac:dyDescent="0.3">
      <c r="A79" s="102"/>
      <c r="B79" s="153">
        <v>1</v>
      </c>
      <c r="C79" s="36" t="s">
        <v>162</v>
      </c>
      <c r="D79" s="19" t="s">
        <v>128</v>
      </c>
      <c r="E79" s="19" t="s">
        <v>211</v>
      </c>
      <c r="F79" s="43" t="s">
        <v>243</v>
      </c>
      <c r="G79" s="77">
        <v>3500</v>
      </c>
      <c r="H79" s="58"/>
      <c r="I79" s="93" t="s">
        <v>447</v>
      </c>
      <c r="J79" s="182">
        <f>IF(Table110[[#This Row],[Budget ]]=0,"",H79/Table110[[#This Row],[Budget ]])</f>
        <v>0</v>
      </c>
      <c r="K79" s="94"/>
      <c r="L79" s="63"/>
      <c r="M79" s="183">
        <f>IF(Table110[[#This Row],[Budget ]]=0,"",L79/Table110[[#This Row],[Budget ]])</f>
        <v>0</v>
      </c>
      <c r="N79" s="95"/>
      <c r="O79" s="102"/>
      <c r="P79" s="102"/>
    </row>
    <row r="80" spans="1:44" ht="70.400000000000006" customHeight="1" x14ac:dyDescent="0.3">
      <c r="A80" s="102"/>
      <c r="B80" s="153">
        <v>2</v>
      </c>
      <c r="C80" s="36" t="s">
        <v>162</v>
      </c>
      <c r="D80" s="19" t="s">
        <v>110</v>
      </c>
      <c r="E80" s="19" t="s">
        <v>211</v>
      </c>
      <c r="F80" s="43" t="s">
        <v>123</v>
      </c>
      <c r="G80" s="77">
        <v>3500</v>
      </c>
      <c r="H80" s="58"/>
      <c r="I80" s="93" t="s">
        <v>448</v>
      </c>
      <c r="J80" s="182">
        <f>IF(Table110[[#This Row],[Budget ]]=0,"",H80/Table110[[#This Row],[Budget ]])</f>
        <v>0</v>
      </c>
      <c r="K80" s="94"/>
      <c r="L80" s="63"/>
      <c r="M80" s="183">
        <f>IF(Table110[[#This Row],[Budget ]]=0,"",L80/Table110[[#This Row],[Budget ]])</f>
        <v>0</v>
      </c>
      <c r="N80" s="95"/>
      <c r="O80" s="102"/>
      <c r="P80" s="102"/>
    </row>
    <row r="81" spans="1:16" ht="70.400000000000006" customHeight="1" x14ac:dyDescent="0.3">
      <c r="A81" s="102"/>
      <c r="B81" s="153">
        <v>3</v>
      </c>
      <c r="C81" s="36" t="s">
        <v>162</v>
      </c>
      <c r="D81" s="19" t="s">
        <v>110</v>
      </c>
      <c r="E81" s="19" t="s">
        <v>211</v>
      </c>
      <c r="F81" s="43" t="s">
        <v>242</v>
      </c>
      <c r="G81" s="77">
        <v>2000</v>
      </c>
      <c r="H81" s="58"/>
      <c r="I81" s="93" t="s">
        <v>449</v>
      </c>
      <c r="J81" s="182">
        <f>IF(Table110[[#This Row],[Budget ]]=0,"",H81/Table110[[#This Row],[Budget ]])</f>
        <v>0</v>
      </c>
      <c r="K81" s="94"/>
      <c r="L81" s="63"/>
      <c r="M81" s="183">
        <f>IF(Table110[[#This Row],[Budget ]]=0,"",L81/Table110[[#This Row],[Budget ]])</f>
        <v>0</v>
      </c>
      <c r="N81" s="95"/>
      <c r="O81" s="102"/>
      <c r="P81" s="102"/>
    </row>
    <row r="82" spans="1:16" ht="70.400000000000006" customHeight="1" x14ac:dyDescent="0.3">
      <c r="A82" s="102"/>
      <c r="B82" s="153">
        <v>4</v>
      </c>
      <c r="C82" s="36" t="s">
        <v>162</v>
      </c>
      <c r="D82" s="19" t="s">
        <v>110</v>
      </c>
      <c r="E82" s="19" t="s">
        <v>211</v>
      </c>
      <c r="F82" s="43" t="s">
        <v>242</v>
      </c>
      <c r="G82" s="77">
        <v>1000</v>
      </c>
      <c r="H82" s="58"/>
      <c r="I82" s="93" t="s">
        <v>450</v>
      </c>
      <c r="J82" s="182">
        <f>IF(Table110[[#This Row],[Budget ]]=0,"",H82/Table110[[#This Row],[Budget ]])</f>
        <v>0</v>
      </c>
      <c r="K82" s="94"/>
      <c r="L82" s="63"/>
      <c r="M82" s="183">
        <f>IF(Table110[[#This Row],[Budget ]]=0,"",L82/Table110[[#This Row],[Budget ]])</f>
        <v>0</v>
      </c>
      <c r="N82" s="95"/>
      <c r="O82" s="102"/>
      <c r="P82" s="102"/>
    </row>
    <row r="83" spans="1:16" ht="70.400000000000006" customHeight="1" x14ac:dyDescent="0.3">
      <c r="A83" s="102"/>
      <c r="B83" s="153">
        <v>5</v>
      </c>
      <c r="C83" s="36" t="s">
        <v>162</v>
      </c>
      <c r="D83" s="19" t="s">
        <v>114</v>
      </c>
      <c r="E83" s="19" t="s">
        <v>211</v>
      </c>
      <c r="F83" s="43" t="s">
        <v>221</v>
      </c>
      <c r="G83" s="77">
        <v>3750</v>
      </c>
      <c r="H83" s="58"/>
      <c r="I83" s="93" t="s">
        <v>451</v>
      </c>
      <c r="J83" s="182">
        <f>IF(Table110[[#This Row],[Budget ]]=0,"",H83/Table110[[#This Row],[Budget ]])</f>
        <v>0</v>
      </c>
      <c r="K83" s="94"/>
      <c r="L83" s="63"/>
      <c r="M83" s="183">
        <f>IF(Table110[[#This Row],[Budget ]]=0,"",L83/Table110[[#This Row],[Budget ]])</f>
        <v>0</v>
      </c>
      <c r="N83" s="95"/>
      <c r="O83" s="102"/>
      <c r="P83" s="102"/>
    </row>
    <row r="84" spans="1:16" ht="70.400000000000006" customHeight="1" x14ac:dyDescent="0.3">
      <c r="A84" s="102"/>
      <c r="B84" s="153">
        <v>6</v>
      </c>
      <c r="C84" s="36" t="s">
        <v>162</v>
      </c>
      <c r="D84" s="19" t="s">
        <v>110</v>
      </c>
      <c r="E84" s="19" t="s">
        <v>211</v>
      </c>
      <c r="F84" s="43" t="s">
        <v>207</v>
      </c>
      <c r="G84" s="77">
        <v>3000</v>
      </c>
      <c r="H84" s="58"/>
      <c r="I84" s="93" t="s">
        <v>452</v>
      </c>
      <c r="J84" s="182">
        <f>IF(Table110[[#This Row],[Budget ]]=0,"",H84/Table110[[#This Row],[Budget ]])</f>
        <v>0</v>
      </c>
      <c r="K84" s="94"/>
      <c r="L84" s="63"/>
      <c r="M84" s="183">
        <f>IF(Table110[[#This Row],[Budget ]]=0,"",L84/Table110[[#This Row],[Budget ]])</f>
        <v>0</v>
      </c>
      <c r="N84" s="95"/>
      <c r="O84" s="102"/>
      <c r="P84" s="102"/>
    </row>
    <row r="85" spans="1:16" ht="70.400000000000006" customHeight="1" x14ac:dyDescent="0.3">
      <c r="A85" s="102"/>
      <c r="B85" s="153">
        <v>7</v>
      </c>
      <c r="C85" s="36" t="s">
        <v>162</v>
      </c>
      <c r="D85" s="19" t="s">
        <v>114</v>
      </c>
      <c r="E85" s="19" t="s">
        <v>211</v>
      </c>
      <c r="F85" s="43" t="s">
        <v>221</v>
      </c>
      <c r="G85" s="77">
        <v>5000</v>
      </c>
      <c r="H85" s="58"/>
      <c r="I85" s="93" t="s">
        <v>453</v>
      </c>
      <c r="J85" s="182">
        <f>IF(Table110[[#This Row],[Budget ]]=0,"",H85/Table110[[#This Row],[Budget ]])</f>
        <v>0</v>
      </c>
      <c r="K85" s="94"/>
      <c r="L85" s="63"/>
      <c r="M85" s="183">
        <f>IF(Table110[[#This Row],[Budget ]]=0,"",L85/Table110[[#This Row],[Budget ]])</f>
        <v>0</v>
      </c>
      <c r="N85" s="95"/>
      <c r="O85" s="102"/>
      <c r="P85" s="102"/>
    </row>
    <row r="86" spans="1:16" ht="70.400000000000006" customHeight="1" x14ac:dyDescent="0.3">
      <c r="A86" s="102"/>
      <c r="B86" s="153">
        <v>8</v>
      </c>
      <c r="C86" s="36" t="s">
        <v>162</v>
      </c>
      <c r="D86" s="19" t="s">
        <v>110</v>
      </c>
      <c r="E86" s="19" t="s">
        <v>211</v>
      </c>
      <c r="F86" s="43" t="s">
        <v>242</v>
      </c>
      <c r="G86" s="77">
        <v>2000</v>
      </c>
      <c r="H86" s="58"/>
      <c r="I86" s="93" t="s">
        <v>454</v>
      </c>
      <c r="J86" s="182">
        <f>IF(Table110[[#This Row],[Budget ]]=0,"",H86/Table110[[#This Row],[Budget ]])</f>
        <v>0</v>
      </c>
      <c r="K86" s="94"/>
      <c r="L86" s="63"/>
      <c r="M86" s="183">
        <f>IF(Table110[[#This Row],[Budget ]]=0,"",L86/Table110[[#This Row],[Budget ]])</f>
        <v>0</v>
      </c>
      <c r="N86" s="95"/>
      <c r="O86" s="102"/>
      <c r="P86" s="102"/>
    </row>
    <row r="87" spans="1:16" ht="70.400000000000006" customHeight="1" x14ac:dyDescent="0.3">
      <c r="A87" s="102"/>
      <c r="B87" s="153">
        <v>9</v>
      </c>
      <c r="C87" s="36" t="s">
        <v>162</v>
      </c>
      <c r="D87" s="19" t="s">
        <v>128</v>
      </c>
      <c r="E87" s="19" t="s">
        <v>211</v>
      </c>
      <c r="F87" s="43" t="s">
        <v>130</v>
      </c>
      <c r="G87" s="77">
        <v>6500</v>
      </c>
      <c r="H87" s="58"/>
      <c r="I87" s="93" t="s">
        <v>455</v>
      </c>
      <c r="J87" s="182">
        <f>IF(Table110[[#This Row],[Budget ]]=0,"",H87/Table110[[#This Row],[Budget ]])</f>
        <v>0</v>
      </c>
      <c r="K87" s="94"/>
      <c r="L87" s="63"/>
      <c r="M87" s="183">
        <f>IF(Table110[[#This Row],[Budget ]]=0,"",L87/Table110[[#This Row],[Budget ]])</f>
        <v>0</v>
      </c>
      <c r="N87" s="95"/>
      <c r="O87" s="102"/>
      <c r="P87" s="102"/>
    </row>
    <row r="88" spans="1:16" ht="70.400000000000006" customHeight="1" x14ac:dyDescent="0.3">
      <c r="A88" s="102"/>
      <c r="B88" s="153">
        <v>10</v>
      </c>
      <c r="C88" s="36" t="s">
        <v>162</v>
      </c>
      <c r="D88" s="19" t="s">
        <v>110</v>
      </c>
      <c r="E88" s="19" t="s">
        <v>211</v>
      </c>
      <c r="F88" s="43" t="s">
        <v>242</v>
      </c>
      <c r="G88" s="77">
        <v>4500</v>
      </c>
      <c r="H88" s="58"/>
      <c r="I88" s="93" t="s">
        <v>456</v>
      </c>
      <c r="J88" s="182">
        <f>IF(Table110[[#This Row],[Budget ]]=0,"",H88/Table110[[#This Row],[Budget ]])</f>
        <v>0</v>
      </c>
      <c r="K88" s="94"/>
      <c r="L88" s="63"/>
      <c r="M88" s="183">
        <f>IF(Table110[[#This Row],[Budget ]]=0,"",L88/Table110[[#This Row],[Budget ]])</f>
        <v>0</v>
      </c>
      <c r="N88" s="95"/>
      <c r="O88" s="102"/>
      <c r="P88" s="102"/>
    </row>
    <row r="89" spans="1:16" ht="70.400000000000006" customHeight="1" x14ac:dyDescent="0.3">
      <c r="A89" s="102"/>
      <c r="B89" s="153">
        <v>11</v>
      </c>
      <c r="C89" s="36" t="s">
        <v>162</v>
      </c>
      <c r="D89" s="19" t="s">
        <v>110</v>
      </c>
      <c r="E89" s="19" t="s">
        <v>211</v>
      </c>
      <c r="F89" s="43" t="s">
        <v>123</v>
      </c>
      <c r="G89" s="77">
        <v>4000</v>
      </c>
      <c r="H89" s="58"/>
      <c r="I89" s="93" t="s">
        <v>457</v>
      </c>
      <c r="J89" s="182">
        <f>IF(Table110[[#This Row],[Budget ]]=0,"",H89/Table110[[#This Row],[Budget ]])</f>
        <v>0</v>
      </c>
      <c r="K89" s="94"/>
      <c r="L89" s="63"/>
      <c r="M89" s="183">
        <f>IF(Table110[[#This Row],[Budget ]]=0,"",L89/Table110[[#This Row],[Budget ]])</f>
        <v>0</v>
      </c>
      <c r="N89" s="95"/>
      <c r="O89" s="102"/>
      <c r="P89" s="102"/>
    </row>
    <row r="90" spans="1:16" ht="70.400000000000006" customHeight="1" x14ac:dyDescent="0.3">
      <c r="A90" s="102"/>
      <c r="B90" s="153">
        <v>12</v>
      </c>
      <c r="C90" s="36" t="s">
        <v>162</v>
      </c>
      <c r="D90" s="19" t="s">
        <v>110</v>
      </c>
      <c r="E90" s="19" t="s">
        <v>211</v>
      </c>
      <c r="F90" s="43" t="s">
        <v>208</v>
      </c>
      <c r="G90" s="77">
        <v>4000</v>
      </c>
      <c r="H90" s="58"/>
      <c r="I90" s="93" t="s">
        <v>458</v>
      </c>
      <c r="J90" s="182">
        <f>IF(Table110[[#This Row],[Budget ]]=0,"",H90/Table110[[#This Row],[Budget ]])</f>
        <v>0</v>
      </c>
      <c r="K90" s="94"/>
      <c r="L90" s="63"/>
      <c r="M90" s="183">
        <f>IF(Table110[[#This Row],[Budget ]]=0,"",L90/Table110[[#This Row],[Budget ]])</f>
        <v>0</v>
      </c>
      <c r="N90" s="95"/>
      <c r="O90" s="102"/>
      <c r="P90" s="102"/>
    </row>
    <row r="91" spans="1:16" ht="70.400000000000006" customHeight="1" x14ac:dyDescent="0.3">
      <c r="A91" s="102"/>
      <c r="B91" s="153">
        <v>13</v>
      </c>
      <c r="C91" s="36"/>
      <c r="D91" s="19"/>
      <c r="E91" s="19"/>
      <c r="F91" s="43"/>
      <c r="G91" s="77"/>
      <c r="H91" s="58"/>
      <c r="I91" s="93"/>
      <c r="J91" s="182" t="str">
        <f>IF(Table110[[#This Row],[Budget ]]=0,"",H91/Table110[[#This Row],[Budget ]])</f>
        <v/>
      </c>
      <c r="K91" s="94"/>
      <c r="L91" s="63"/>
      <c r="M91" s="183" t="str">
        <f>IF(Table110[[#This Row],[Budget ]]=0,"",L91/Table110[[#This Row],[Budget ]])</f>
        <v/>
      </c>
      <c r="N91" s="95"/>
      <c r="O91" s="102"/>
      <c r="P91" s="102"/>
    </row>
    <row r="92" spans="1:16" ht="70.400000000000006" customHeight="1" x14ac:dyDescent="0.3">
      <c r="A92" s="102"/>
      <c r="B92" s="153">
        <v>14</v>
      </c>
      <c r="C92" s="36"/>
      <c r="D92" s="19"/>
      <c r="E92" s="19"/>
      <c r="F92" s="43"/>
      <c r="G92" s="77"/>
      <c r="H92" s="58"/>
      <c r="I92" s="93"/>
      <c r="J92" s="182" t="str">
        <f>IF(Table110[[#This Row],[Budget ]]=0,"",H92/Table110[[#This Row],[Budget ]])</f>
        <v/>
      </c>
      <c r="K92" s="94"/>
      <c r="L92" s="63"/>
      <c r="M92" s="183" t="str">
        <f>IF(Table110[[#This Row],[Budget ]]=0,"",L92/Table110[[#This Row],[Budget ]])</f>
        <v/>
      </c>
      <c r="N92" s="95"/>
      <c r="O92" s="102"/>
      <c r="P92" s="102"/>
    </row>
    <row r="93" spans="1:16" ht="70.400000000000006" customHeight="1" x14ac:dyDescent="0.3">
      <c r="A93" s="102"/>
      <c r="B93" s="153">
        <v>15</v>
      </c>
      <c r="C93" s="36"/>
      <c r="D93" s="19"/>
      <c r="E93" s="19"/>
      <c r="F93" s="43"/>
      <c r="G93" s="77"/>
      <c r="H93" s="58"/>
      <c r="I93" s="93"/>
      <c r="J93" s="182" t="str">
        <f>IF(Table110[[#This Row],[Budget ]]=0,"",H93/Table110[[#This Row],[Budget ]])</f>
        <v/>
      </c>
      <c r="K93" s="94"/>
      <c r="L93" s="63"/>
      <c r="M93" s="183" t="str">
        <f>IF(Table110[[#This Row],[Budget ]]=0,"",L93/Table110[[#This Row],[Budget ]])</f>
        <v/>
      </c>
      <c r="N93" s="95"/>
      <c r="O93" s="102"/>
      <c r="P93" s="102"/>
    </row>
    <row r="94" spans="1:16" ht="70.400000000000006" customHeight="1" x14ac:dyDescent="0.3">
      <c r="A94" s="102"/>
      <c r="B94" s="153">
        <v>16</v>
      </c>
      <c r="C94" s="36"/>
      <c r="D94" s="19"/>
      <c r="E94" s="19"/>
      <c r="F94" s="43"/>
      <c r="G94" s="77"/>
      <c r="H94" s="58"/>
      <c r="I94" s="93"/>
      <c r="J94" s="182" t="str">
        <f>IF(Table110[[#This Row],[Budget ]]=0,"",H94/Table110[[#This Row],[Budget ]])</f>
        <v/>
      </c>
      <c r="K94" s="94"/>
      <c r="L94" s="63"/>
      <c r="M94" s="183" t="str">
        <f>IF(Table110[[#This Row],[Budget ]]=0,"",L94/Table110[[#This Row],[Budget ]])</f>
        <v/>
      </c>
      <c r="N94" s="95"/>
      <c r="O94" s="102"/>
      <c r="P94" s="102"/>
    </row>
    <row r="95" spans="1:16" ht="70.400000000000006" customHeight="1" x14ac:dyDescent="0.3">
      <c r="A95" s="102"/>
      <c r="B95" s="153">
        <v>17</v>
      </c>
      <c r="C95" s="36"/>
      <c r="D95" s="19"/>
      <c r="E95" s="19"/>
      <c r="F95" s="43"/>
      <c r="G95" s="77"/>
      <c r="H95" s="58"/>
      <c r="I95" s="93"/>
      <c r="J95" s="182" t="str">
        <f>IF(Table110[[#This Row],[Budget ]]=0,"",H95/Table110[[#This Row],[Budget ]])</f>
        <v/>
      </c>
      <c r="K95" s="94"/>
      <c r="L95" s="63"/>
      <c r="M95" s="183" t="str">
        <f>IF(Table110[[#This Row],[Budget ]]=0,"",L95/Table110[[#This Row],[Budget ]])</f>
        <v/>
      </c>
      <c r="N95" s="95"/>
      <c r="O95" s="102"/>
      <c r="P95" s="102"/>
    </row>
    <row r="96" spans="1:16" ht="70.400000000000006" customHeight="1" x14ac:dyDescent="0.3">
      <c r="A96" s="102"/>
      <c r="B96" s="153">
        <v>18</v>
      </c>
      <c r="C96" s="36"/>
      <c r="D96" s="19"/>
      <c r="E96" s="19"/>
      <c r="F96" s="43"/>
      <c r="G96" s="77"/>
      <c r="H96" s="58"/>
      <c r="I96" s="93"/>
      <c r="J96" s="182" t="str">
        <f>IF(Table110[[#This Row],[Budget ]]=0,"",H96/Table110[[#This Row],[Budget ]])</f>
        <v/>
      </c>
      <c r="K96" s="94"/>
      <c r="L96" s="63"/>
      <c r="M96" s="183" t="str">
        <f>IF(Table110[[#This Row],[Budget ]]=0,"",L96/Table110[[#This Row],[Budget ]])</f>
        <v/>
      </c>
      <c r="N96" s="95"/>
      <c r="O96" s="102"/>
      <c r="P96" s="102"/>
    </row>
    <row r="97" spans="1:25" ht="70.400000000000006" customHeight="1" x14ac:dyDescent="0.3">
      <c r="A97" s="102"/>
      <c r="B97" s="153">
        <v>19</v>
      </c>
      <c r="C97" s="36"/>
      <c r="D97" s="19"/>
      <c r="E97" s="19"/>
      <c r="F97" s="43"/>
      <c r="G97" s="77"/>
      <c r="H97" s="58"/>
      <c r="I97" s="93"/>
      <c r="J97" s="182" t="str">
        <f>IF(Table110[[#This Row],[Budget ]]=0,"",H97/Table110[[#This Row],[Budget ]])</f>
        <v/>
      </c>
      <c r="K97" s="94"/>
      <c r="L97" s="63"/>
      <c r="M97" s="183" t="str">
        <f>IF(Table110[[#This Row],[Budget ]]=0,"",L97/Table110[[#This Row],[Budget ]])</f>
        <v/>
      </c>
      <c r="N97" s="95"/>
      <c r="O97" s="191"/>
      <c r="P97" s="191"/>
      <c r="Q97" s="20"/>
      <c r="R97" s="20"/>
      <c r="S97" s="20"/>
      <c r="T97" s="20"/>
    </row>
    <row r="98" spans="1:25" ht="70.400000000000006" customHeight="1" x14ac:dyDescent="0.3">
      <c r="A98" s="102"/>
      <c r="B98" s="153">
        <v>20</v>
      </c>
      <c r="C98" s="36"/>
      <c r="D98" s="19"/>
      <c r="E98" s="19"/>
      <c r="F98" s="43"/>
      <c r="G98" s="77"/>
      <c r="H98" s="58"/>
      <c r="I98" s="93"/>
      <c r="J98" s="182" t="str">
        <f>IF(Table110[[#This Row],[Budget ]]=0,"",H98/Table110[[#This Row],[Budget ]])</f>
        <v/>
      </c>
      <c r="K98" s="94"/>
      <c r="L98" s="63"/>
      <c r="M98" s="183" t="str">
        <f>IF(Table110[[#This Row],[Budget ]]=0,"",L98/Table110[[#This Row],[Budget ]])</f>
        <v/>
      </c>
      <c r="N98" s="95"/>
      <c r="O98" s="191"/>
      <c r="P98" s="191"/>
      <c r="Q98" s="20"/>
      <c r="R98" s="20"/>
      <c r="S98" s="20"/>
      <c r="T98" s="20"/>
    </row>
    <row r="99" spans="1:25" ht="70.400000000000006" customHeight="1" x14ac:dyDescent="0.3">
      <c r="A99" s="102"/>
      <c r="B99" s="153">
        <v>21</v>
      </c>
      <c r="C99" s="36"/>
      <c r="D99" s="19"/>
      <c r="E99" s="19"/>
      <c r="F99" s="43"/>
      <c r="G99" s="77"/>
      <c r="H99" s="58"/>
      <c r="I99" s="93"/>
      <c r="J99" s="182" t="str">
        <f>IF(Table110[[#This Row],[Budget ]]=0,"",H99/Table110[[#This Row],[Budget ]])</f>
        <v/>
      </c>
      <c r="K99" s="94"/>
      <c r="L99" s="63"/>
      <c r="M99" s="183" t="str">
        <f>IF(Table110[[#This Row],[Budget ]]=0,"",L99/Table110[[#This Row],[Budget ]])</f>
        <v/>
      </c>
      <c r="N99" s="95"/>
      <c r="O99" s="191"/>
      <c r="P99" s="191"/>
      <c r="Q99" s="20"/>
      <c r="R99" s="20"/>
      <c r="S99" s="20"/>
      <c r="T99" s="20"/>
    </row>
    <row r="100" spans="1:25" ht="70.400000000000006" customHeight="1" x14ac:dyDescent="0.3">
      <c r="A100" s="102"/>
      <c r="B100" s="153">
        <v>22</v>
      </c>
      <c r="C100" s="36"/>
      <c r="D100" s="19"/>
      <c r="E100" s="19"/>
      <c r="F100" s="43"/>
      <c r="G100" s="77"/>
      <c r="H100" s="58"/>
      <c r="I100" s="93"/>
      <c r="J100" s="182" t="str">
        <f>IF(Table110[[#This Row],[Budget ]]=0,"",H100/Table110[[#This Row],[Budget ]])</f>
        <v/>
      </c>
      <c r="K100" s="94"/>
      <c r="L100" s="63"/>
      <c r="M100" s="183" t="str">
        <f>IF(Table110[[#This Row],[Budget ]]=0,"",L100/Table110[[#This Row],[Budget ]])</f>
        <v/>
      </c>
      <c r="N100" s="95"/>
      <c r="O100" s="191"/>
      <c r="P100" s="191"/>
      <c r="Q100" s="20"/>
      <c r="R100" s="20"/>
      <c r="S100" s="20"/>
      <c r="T100" s="20"/>
    </row>
    <row r="101" spans="1:25" ht="70.400000000000006" customHeight="1" x14ac:dyDescent="0.3">
      <c r="A101" s="102"/>
      <c r="B101" s="153">
        <v>23</v>
      </c>
      <c r="C101" s="36"/>
      <c r="D101" s="19"/>
      <c r="E101" s="19"/>
      <c r="F101" s="43"/>
      <c r="G101" s="77"/>
      <c r="H101" s="58"/>
      <c r="I101" s="93"/>
      <c r="J101" s="182" t="str">
        <f>IF(Table110[[#This Row],[Budget ]]=0,"",H101/Table110[[#This Row],[Budget ]])</f>
        <v/>
      </c>
      <c r="K101" s="94"/>
      <c r="L101" s="63"/>
      <c r="M101" s="183" t="str">
        <f>IF(Table110[[#This Row],[Budget ]]=0,"",L101/Table110[[#This Row],[Budget ]])</f>
        <v/>
      </c>
      <c r="N101" s="95"/>
      <c r="O101" s="191"/>
      <c r="P101" s="191"/>
      <c r="Q101" s="20"/>
      <c r="R101" s="20"/>
      <c r="S101" s="20"/>
      <c r="T101" s="20"/>
    </row>
    <row r="102" spans="1:25" ht="70.400000000000006" customHeight="1" x14ac:dyDescent="0.3">
      <c r="A102" s="102"/>
      <c r="B102" s="153">
        <v>24</v>
      </c>
      <c r="C102" s="36"/>
      <c r="D102" s="19"/>
      <c r="E102" s="19"/>
      <c r="F102" s="43"/>
      <c r="G102" s="77"/>
      <c r="H102" s="58"/>
      <c r="I102" s="93"/>
      <c r="J102" s="182" t="str">
        <f>IF(Table110[[#This Row],[Budget ]]=0,"",H102/Table110[[#This Row],[Budget ]])</f>
        <v/>
      </c>
      <c r="K102" s="94"/>
      <c r="L102" s="63"/>
      <c r="M102" s="183" t="str">
        <f>IF(Table110[[#This Row],[Budget ]]=0,"",L102/Table110[[#This Row],[Budget ]])</f>
        <v/>
      </c>
      <c r="N102" s="95"/>
      <c r="O102" s="191"/>
      <c r="P102" s="191"/>
      <c r="Q102" s="20"/>
      <c r="R102" s="20"/>
      <c r="S102" s="20"/>
      <c r="T102" s="20"/>
    </row>
    <row r="103" spans="1:25" ht="70.400000000000006" customHeight="1" x14ac:dyDescent="0.3">
      <c r="A103" s="102"/>
      <c r="B103" s="153">
        <v>25</v>
      </c>
      <c r="C103" s="36"/>
      <c r="D103" s="19"/>
      <c r="E103" s="19"/>
      <c r="F103" s="43"/>
      <c r="G103" s="77"/>
      <c r="H103" s="58"/>
      <c r="I103" s="93"/>
      <c r="J103" s="182" t="str">
        <f>IF(Table110[[#This Row],[Budget ]]=0,"",H103/Table110[[#This Row],[Budget ]])</f>
        <v/>
      </c>
      <c r="K103" s="94"/>
      <c r="L103" s="63"/>
      <c r="M103" s="183" t="str">
        <f>IF(Table110[[#This Row],[Budget ]]=0,"",L103/Table110[[#This Row],[Budget ]])</f>
        <v/>
      </c>
      <c r="N103" s="95"/>
      <c r="O103" s="191"/>
      <c r="P103" s="191"/>
      <c r="Q103" s="20"/>
      <c r="R103" s="20"/>
      <c r="S103" s="20"/>
      <c r="T103" s="20"/>
    </row>
    <row r="104" spans="1:25" ht="70.400000000000006" customHeight="1" x14ac:dyDescent="0.3">
      <c r="A104" s="102"/>
      <c r="B104" s="153">
        <v>26</v>
      </c>
      <c r="C104" s="36"/>
      <c r="D104" s="19"/>
      <c r="E104" s="19"/>
      <c r="F104" s="43"/>
      <c r="G104" s="77"/>
      <c r="H104" s="58"/>
      <c r="I104" s="93"/>
      <c r="J104" s="182" t="str">
        <f>IF(Table110[[#This Row],[Budget ]]=0,"",H104/Table110[[#This Row],[Budget ]])</f>
        <v/>
      </c>
      <c r="K104" s="94"/>
      <c r="L104" s="63"/>
      <c r="M104" s="183" t="str">
        <f>IF(Table110[[#This Row],[Budget ]]=0,"",L104/Table110[[#This Row],[Budget ]])</f>
        <v/>
      </c>
      <c r="N104" s="95"/>
      <c r="O104" s="191"/>
      <c r="P104" s="191"/>
      <c r="Q104" s="20"/>
      <c r="R104" s="20"/>
      <c r="S104" s="20"/>
      <c r="T104" s="20"/>
    </row>
    <row r="105" spans="1:25" ht="70.400000000000006" customHeight="1" x14ac:dyDescent="0.3">
      <c r="A105" s="102"/>
      <c r="B105" s="153">
        <v>27</v>
      </c>
      <c r="C105" s="36"/>
      <c r="D105" s="19"/>
      <c r="E105" s="19"/>
      <c r="F105" s="43"/>
      <c r="G105" s="77"/>
      <c r="H105" s="58"/>
      <c r="I105" s="93"/>
      <c r="J105" s="182" t="str">
        <f>IF(Table110[[#This Row],[Budget ]]=0,"",H105/Table110[[#This Row],[Budget ]])</f>
        <v/>
      </c>
      <c r="K105" s="94"/>
      <c r="L105" s="63"/>
      <c r="M105" s="183" t="str">
        <f>IF(Table110[[#This Row],[Budget ]]=0,"",L105/Table110[[#This Row],[Budget ]])</f>
        <v/>
      </c>
      <c r="N105" s="95"/>
      <c r="O105" s="191"/>
      <c r="P105" s="191"/>
      <c r="Q105" s="20"/>
      <c r="R105" s="20"/>
      <c r="S105" s="20"/>
      <c r="T105" s="20"/>
    </row>
    <row r="106" spans="1:25" ht="70.400000000000006" customHeight="1" x14ac:dyDescent="0.3">
      <c r="A106" s="102"/>
      <c r="B106" s="153">
        <v>28</v>
      </c>
      <c r="C106" s="36"/>
      <c r="D106" s="19"/>
      <c r="E106" s="19"/>
      <c r="F106" s="43"/>
      <c r="G106" s="77"/>
      <c r="H106" s="58"/>
      <c r="I106" s="93"/>
      <c r="J106" s="182" t="str">
        <f>IF(Table110[[#This Row],[Budget ]]=0,"",H106/Table110[[#This Row],[Budget ]])</f>
        <v/>
      </c>
      <c r="K106" s="94"/>
      <c r="L106" s="63"/>
      <c r="M106" s="183" t="str">
        <f>IF(Table110[[#This Row],[Budget ]]=0,"",L106/Table110[[#This Row],[Budget ]])</f>
        <v/>
      </c>
      <c r="N106" s="95"/>
      <c r="O106" s="191"/>
      <c r="P106" s="191"/>
      <c r="Q106" s="20"/>
      <c r="R106" s="20"/>
      <c r="S106" s="20"/>
      <c r="T106" s="20"/>
    </row>
    <row r="107" spans="1:25" ht="70.400000000000006" customHeight="1" x14ac:dyDescent="0.3">
      <c r="A107" s="102"/>
      <c r="B107" s="153">
        <v>29</v>
      </c>
      <c r="C107" s="36"/>
      <c r="D107" s="19"/>
      <c r="E107" s="19"/>
      <c r="F107" s="43"/>
      <c r="G107" s="77"/>
      <c r="H107" s="58"/>
      <c r="I107" s="93"/>
      <c r="J107" s="182" t="str">
        <f>IF(Table110[[#This Row],[Budget ]]=0,"",H107/Table110[[#This Row],[Budget ]])</f>
        <v/>
      </c>
      <c r="K107" s="94"/>
      <c r="L107" s="63"/>
      <c r="M107" s="183" t="str">
        <f>IF(Table110[[#This Row],[Budget ]]=0,"",L107/Table110[[#This Row],[Budget ]])</f>
        <v/>
      </c>
      <c r="N107" s="95"/>
      <c r="O107" s="191"/>
      <c r="P107" s="191"/>
      <c r="Q107" s="20"/>
      <c r="R107" s="20"/>
      <c r="S107" s="20"/>
      <c r="T107" s="20"/>
    </row>
    <row r="108" spans="1:25" ht="70.400000000000006" customHeight="1" x14ac:dyDescent="0.3">
      <c r="A108" s="102"/>
      <c r="B108" s="153">
        <v>30</v>
      </c>
      <c r="C108" s="36"/>
      <c r="D108" s="19"/>
      <c r="E108" s="19"/>
      <c r="F108" s="43"/>
      <c r="G108" s="77"/>
      <c r="H108" s="58"/>
      <c r="I108" s="93"/>
      <c r="J108" s="182" t="str">
        <f>IF(Table110[[#This Row],[Budget ]]=0,"",H108/Table110[[#This Row],[Budget ]])</f>
        <v/>
      </c>
      <c r="K108" s="94"/>
      <c r="L108" s="63"/>
      <c r="M108" s="183" t="str">
        <f>IF(Table110[[#This Row],[Budget ]]=0,"",L108/Table110[[#This Row],[Budget ]])</f>
        <v/>
      </c>
      <c r="N108" s="95"/>
      <c r="O108" s="191"/>
      <c r="P108" s="191"/>
      <c r="Q108" s="20"/>
      <c r="R108" s="20"/>
      <c r="S108" s="20"/>
      <c r="T108" s="20"/>
    </row>
    <row r="109" spans="1:25" ht="25.5" customHeight="1" x14ac:dyDescent="0.3">
      <c r="A109" s="102"/>
      <c r="B109" s="184"/>
      <c r="C109" s="184"/>
      <c r="D109" s="184"/>
      <c r="E109" s="185"/>
      <c r="F109" s="186" t="s">
        <v>177</v>
      </c>
      <c r="G109" s="187" cm="1">
        <f t="array" aca="1" ref="G109" ca="1">SUMPRODUCT(
    SUBTOTAL(9,OFFSET(G79,ROW(G79:G108)-ROW(G79),0)),
    --(C79:C108="CCM Funding Agreement"))</f>
        <v>42750</v>
      </c>
      <c r="H109" s="188" cm="1">
        <f t="array" aca="1" ref="H109" ca="1">SUMPRODUCT(
    SUBTOTAL(9,OFFSET(H79,ROW(H79:H108)-ROW(H79),0)),
    --(C79:C108="CCM Funding Agreement"))</f>
        <v>0</v>
      </c>
      <c r="I109" s="189"/>
      <c r="J109" s="162">
        <f ca="1">IF(G109=0,"",H109/G109)</f>
        <v>0</v>
      </c>
      <c r="K109" s="190"/>
      <c r="L109" s="188" cm="1">
        <f t="array" aca="1" ref="L109" ca="1">SUMPRODUCT(
    SUBTOTAL(9,OFFSET(L79,ROW(L79:L108)-ROW(L79),0)),
    --(C79:C108="CCM Funding Agreement"))</f>
        <v>0</v>
      </c>
      <c r="M109" s="162">
        <f ca="1">IF(G109=0,"",L109/G109)</f>
        <v>0</v>
      </c>
      <c r="N109" s="191"/>
      <c r="O109" s="191"/>
      <c r="P109" s="191"/>
      <c r="Q109" s="20"/>
      <c r="R109" s="20"/>
      <c r="S109" s="20"/>
      <c r="T109" s="20"/>
      <c r="U109" s="20"/>
      <c r="V109" s="20"/>
      <c r="W109" s="20"/>
      <c r="X109" s="20"/>
      <c r="Y109" s="20"/>
    </row>
    <row r="110" spans="1:25" ht="25.5" customHeight="1" x14ac:dyDescent="0.3">
      <c r="A110" s="102"/>
      <c r="B110" s="184"/>
      <c r="C110" s="184"/>
      <c r="D110" s="184"/>
      <c r="E110" s="192"/>
      <c r="F110" s="167" t="s">
        <v>163</v>
      </c>
      <c r="G110" s="187" cm="1">
        <f t="array" aca="1" ref="G110" ca="1">SUMPRODUCT(
    SUBTOTAL(9,OFFSET(G79,ROW(G79:G108)-ROW(G79),0)),
    --(C79:C108="CCM Evolution"))</f>
        <v>0</v>
      </c>
      <c r="H110" s="161" cm="1">
        <f t="array" aca="1" ref="H110" ca="1">SUMPRODUCT(
    SUBTOTAL(9,OFFSET(H79,ROW(H79:H108)-ROW(H79),0)),
    --(C79:C108="CCM Evolution"))</f>
        <v>0</v>
      </c>
      <c r="I110" s="189"/>
      <c r="J110" s="162" t="str">
        <f ca="1">IF(G110=0,"",H110/G110)</f>
        <v/>
      </c>
      <c r="K110" s="190"/>
      <c r="L110" s="161" cm="1">
        <f t="array" aca="1" ref="L110" ca="1">SUMPRODUCT(
    SUBTOTAL(9,OFFSET(L79,ROW(L79:L108)-ROW(L79),0)),
    --(C79:C108="CCM Evolution"))</f>
        <v>0</v>
      </c>
      <c r="M110" s="162" t="str">
        <f ca="1">IF(G110=0,"",L110/G110)</f>
        <v/>
      </c>
      <c r="N110" s="191"/>
      <c r="O110" s="191"/>
      <c r="P110" s="191"/>
      <c r="Q110" s="20"/>
      <c r="R110" s="20"/>
      <c r="S110" s="20"/>
      <c r="T110" s="20"/>
      <c r="U110" s="20"/>
      <c r="V110" s="20"/>
      <c r="W110" s="20"/>
      <c r="X110" s="20"/>
      <c r="Y110" s="20"/>
    </row>
    <row r="111" spans="1:25" ht="25.5" customHeight="1" x14ac:dyDescent="0.3">
      <c r="A111" s="102"/>
      <c r="B111" s="184"/>
      <c r="C111" s="184"/>
      <c r="D111" s="184"/>
      <c r="E111" s="192"/>
      <c r="F111" s="186" t="s">
        <v>179</v>
      </c>
      <c r="G111" s="193" cm="1">
        <f t="array" aca="1" ref="G111" ca="1">SUMPRODUCT(
    SUBTOTAL(9,OFFSET(G79,ROW(G79:G108)-ROW(G79),0)),
    --(C79:C108="COVID19RM"))</f>
        <v>0</v>
      </c>
      <c r="H111" s="194" cm="1">
        <f t="array" aca="1" ref="H111" ca="1">SUMPRODUCT(
    SUBTOTAL(9,OFFSET(H79,ROW(H79:H108)-ROW(H79),0)),
    --(C79:C108="COVID19RM"))</f>
        <v>0</v>
      </c>
      <c r="I111" s="189"/>
      <c r="J111" s="162" t="str">
        <f ca="1">IF(G111=0,"",H111/G111)</f>
        <v/>
      </c>
      <c r="K111" s="190"/>
      <c r="L111" s="194" cm="1">
        <f t="array" aca="1" ref="L111" ca="1">SUMPRODUCT(
    SUBTOTAL(9,OFFSET(L79,ROW(L79:L108)-ROW(L79),0)),
    --(C79:C108="COVID19RM"))</f>
        <v>0</v>
      </c>
      <c r="M111" s="162" t="str">
        <f ca="1">IF(G111=0,"",L111/G111)</f>
        <v/>
      </c>
      <c r="N111" s="191"/>
      <c r="O111" s="191"/>
      <c r="P111" s="191"/>
      <c r="Q111" s="20"/>
      <c r="R111" s="20"/>
      <c r="S111" s="20"/>
      <c r="T111" s="20"/>
      <c r="U111" s="20"/>
      <c r="V111" s="20"/>
      <c r="W111" s="20"/>
      <c r="X111" s="20"/>
      <c r="Y111" s="20"/>
    </row>
    <row r="112" spans="1:25" ht="25.5" customHeight="1" x14ac:dyDescent="0.3">
      <c r="A112" s="102"/>
      <c r="B112" s="184"/>
      <c r="C112" s="184"/>
      <c r="D112" s="184"/>
      <c r="E112" s="192"/>
      <c r="F112" s="172" t="s">
        <v>122</v>
      </c>
      <c r="G112" s="195">
        <f ca="1">SUM(G109:G111)</f>
        <v>42750</v>
      </c>
      <c r="H112" s="175">
        <f ca="1">SUM(H109:H111)</f>
        <v>0</v>
      </c>
      <c r="I112" s="189"/>
      <c r="J112" s="174">
        <f ca="1">IF(G112=0,"",H112/G112)</f>
        <v>0</v>
      </c>
      <c r="K112" s="190"/>
      <c r="L112" s="175">
        <f ca="1">SUM(L109:L111)</f>
        <v>0</v>
      </c>
      <c r="M112" s="174">
        <f ca="1">IF(G112=0,"",L112/G112)</f>
        <v>0</v>
      </c>
      <c r="N112" s="191"/>
      <c r="O112" s="191"/>
      <c r="P112" s="191"/>
      <c r="Q112" s="20"/>
      <c r="R112" s="20"/>
      <c r="S112" s="20"/>
      <c r="T112" s="20"/>
      <c r="U112" s="20"/>
      <c r="V112" s="20"/>
      <c r="W112" s="20"/>
      <c r="X112" s="20"/>
      <c r="Y112" s="20"/>
    </row>
    <row r="113" spans="1:25" ht="25.5" customHeight="1" thickBot="1" x14ac:dyDescent="0.35">
      <c r="A113" s="102"/>
      <c r="B113" s="190"/>
      <c r="C113" s="190"/>
      <c r="D113" s="190"/>
      <c r="E113" s="190"/>
      <c r="F113" s="190"/>
      <c r="G113" s="190"/>
      <c r="H113" s="190"/>
      <c r="I113" s="196"/>
      <c r="J113" s="190"/>
      <c r="K113" s="190"/>
      <c r="L113" s="190"/>
      <c r="M113" s="190"/>
      <c r="N113" s="191"/>
      <c r="O113" s="191"/>
      <c r="P113" s="191"/>
      <c r="Q113" s="20"/>
      <c r="R113" s="20"/>
      <c r="S113" s="20"/>
      <c r="T113" s="20"/>
      <c r="U113" s="20"/>
      <c r="V113" s="20"/>
      <c r="W113" s="20"/>
      <c r="X113" s="20"/>
      <c r="Y113" s="20"/>
    </row>
    <row r="114" spans="1:25" ht="25.5" customHeight="1" thickBot="1" x14ac:dyDescent="0.35">
      <c r="A114" s="102"/>
      <c r="B114" s="449" t="s">
        <v>160</v>
      </c>
      <c r="C114" s="449"/>
      <c r="D114" s="449"/>
      <c r="E114" s="449"/>
      <c r="F114" s="449"/>
      <c r="G114" s="449"/>
      <c r="H114" s="449"/>
      <c r="I114" s="449"/>
      <c r="J114" s="449"/>
      <c r="K114" s="449"/>
      <c r="L114" s="449"/>
      <c r="M114" s="449"/>
      <c r="N114" s="449"/>
      <c r="O114" s="191"/>
      <c r="P114" s="191"/>
      <c r="Q114" s="20"/>
      <c r="R114" s="20"/>
      <c r="S114" s="20"/>
      <c r="T114" s="20"/>
      <c r="U114" s="20"/>
      <c r="V114" s="20"/>
      <c r="W114" s="20"/>
      <c r="X114" s="20"/>
      <c r="Y114" s="20"/>
    </row>
    <row r="115" spans="1:25" ht="25.5" customHeight="1" thickBot="1" x14ac:dyDescent="0.35">
      <c r="A115" s="102"/>
      <c r="B115" s="102"/>
      <c r="C115" s="102"/>
      <c r="D115" s="102"/>
      <c r="E115" s="102"/>
      <c r="F115" s="102"/>
      <c r="G115" s="107"/>
      <c r="H115" s="102"/>
      <c r="I115" s="102"/>
      <c r="J115" s="102"/>
      <c r="K115" s="102"/>
      <c r="L115" s="102"/>
      <c r="M115" s="102"/>
      <c r="N115" s="102"/>
      <c r="O115" s="102"/>
      <c r="P115" s="102"/>
      <c r="S115" s="22"/>
      <c r="T115" s="22"/>
      <c r="U115" s="22"/>
    </row>
    <row r="116" spans="1:25" s="21" customFormat="1" ht="50.15" customHeight="1" x14ac:dyDescent="0.3">
      <c r="A116" s="190"/>
      <c r="B116" s="197" t="s">
        <v>118</v>
      </c>
      <c r="C116" s="198" t="s">
        <v>153</v>
      </c>
      <c r="D116" s="198" t="s">
        <v>172</v>
      </c>
      <c r="E116" s="199" t="s">
        <v>119</v>
      </c>
      <c r="F116" s="199" t="s">
        <v>120</v>
      </c>
      <c r="G116" s="199" t="s">
        <v>129</v>
      </c>
      <c r="H116" s="200" t="s">
        <v>311</v>
      </c>
      <c r="I116" s="149" t="s">
        <v>367</v>
      </c>
      <c r="J116" s="200" t="s">
        <v>314</v>
      </c>
      <c r="K116" s="181" t="s">
        <v>315</v>
      </c>
      <c r="L116" s="150" t="s">
        <v>373</v>
      </c>
      <c r="M116" s="151" t="s">
        <v>314</v>
      </c>
      <c r="N116" s="152" t="s">
        <v>315</v>
      </c>
      <c r="O116" s="190"/>
      <c r="P116" s="190"/>
      <c r="S116" s="49"/>
      <c r="T116" s="49"/>
      <c r="U116" s="49"/>
    </row>
    <row r="117" spans="1:25" ht="40.4" customHeight="1" x14ac:dyDescent="0.3">
      <c r="A117" s="102"/>
      <c r="B117" s="153">
        <v>1</v>
      </c>
      <c r="C117" s="55" t="s">
        <v>409</v>
      </c>
      <c r="D117" s="56" t="s">
        <v>114</v>
      </c>
      <c r="E117" s="57" t="s">
        <v>125</v>
      </c>
      <c r="F117" s="19" t="s">
        <v>241</v>
      </c>
      <c r="G117" s="79">
        <v>5000</v>
      </c>
      <c r="H117" s="60"/>
      <c r="I117" s="64" t="s">
        <v>459</v>
      </c>
      <c r="J117" s="201">
        <f>IF(Table21137516[[#This Row],[Budget]]=0,"",H117/Table21137516[[#This Row],[Budget]])</f>
        <v>0</v>
      </c>
      <c r="K117" s="94"/>
      <c r="L117" s="60"/>
      <c r="M117" s="201">
        <f>IF(Table21137516[[#This Row],[Budget]]=0,"",L117/Table21137516[[#This Row],[Budget]])</f>
        <v>0</v>
      </c>
      <c r="N117" s="64"/>
      <c r="O117" s="102"/>
      <c r="P117" s="102"/>
      <c r="S117" s="22"/>
      <c r="T117" s="22"/>
      <c r="U117" s="22"/>
    </row>
    <row r="118" spans="1:25" ht="40.4" customHeight="1" x14ac:dyDescent="0.3">
      <c r="A118" s="102"/>
      <c r="B118" s="153">
        <v>2</v>
      </c>
      <c r="C118" s="252" t="s">
        <v>419</v>
      </c>
      <c r="D118" s="56" t="s">
        <v>114</v>
      </c>
      <c r="E118" s="57" t="s">
        <v>125</v>
      </c>
      <c r="F118" s="19" t="s">
        <v>234</v>
      </c>
      <c r="G118" s="79">
        <v>1200</v>
      </c>
      <c r="H118" s="60"/>
      <c r="I118" s="64" t="s">
        <v>460</v>
      </c>
      <c r="J118" s="201">
        <f>IF(Table21137516[[#This Row],[Budget]]=0,"",H118/Table21137516[[#This Row],[Budget]])</f>
        <v>0</v>
      </c>
      <c r="K118" s="94"/>
      <c r="L118" s="60"/>
      <c r="M118" s="201">
        <f>IF(Table21137516[[#This Row],[Budget]]=0,"",L118/Table21137516[[#This Row],[Budget]])</f>
        <v>0</v>
      </c>
      <c r="N118" s="64"/>
      <c r="O118" s="102"/>
      <c r="P118" s="102"/>
      <c r="S118" s="22"/>
      <c r="T118" s="22"/>
      <c r="U118" s="22"/>
    </row>
    <row r="119" spans="1:25" ht="40.4" customHeight="1" x14ac:dyDescent="0.3">
      <c r="A119" s="102"/>
      <c r="B119" s="153">
        <v>3</v>
      </c>
      <c r="C119" s="55"/>
      <c r="D119" s="56"/>
      <c r="E119" s="57"/>
      <c r="F119" s="19"/>
      <c r="G119" s="79"/>
      <c r="H119" s="60"/>
      <c r="I119" s="59"/>
      <c r="J119" s="201" t="str">
        <f>IF(Table21137516[[#This Row],[Budget]]=0,"",H119/Table21137516[[#This Row],[Budget]])</f>
        <v/>
      </c>
      <c r="K119" s="94"/>
      <c r="L119" s="60"/>
      <c r="M119" s="201" t="str">
        <f>IF(Table21137516[[#This Row],[Budget]]=0,"",L119/Table21137516[[#This Row],[Budget]])</f>
        <v/>
      </c>
      <c r="N119" s="64"/>
      <c r="O119" s="102"/>
      <c r="P119" s="102"/>
      <c r="S119" s="22"/>
      <c r="T119" s="22"/>
      <c r="U119" s="22"/>
    </row>
    <row r="120" spans="1:25" ht="40.4" customHeight="1" x14ac:dyDescent="0.3">
      <c r="A120" s="102"/>
      <c r="B120" s="153">
        <v>4</v>
      </c>
      <c r="C120" s="55"/>
      <c r="D120" s="56"/>
      <c r="E120" s="57"/>
      <c r="F120" s="19"/>
      <c r="G120" s="79"/>
      <c r="H120" s="60"/>
      <c r="I120" s="59"/>
      <c r="J120" s="201" t="str">
        <f>IF(Table21137516[[#This Row],[Budget]]=0,"",H120/Table21137516[[#This Row],[Budget]])</f>
        <v/>
      </c>
      <c r="K120" s="94"/>
      <c r="L120" s="60"/>
      <c r="M120" s="201" t="str">
        <f>IF(Table21137516[[#This Row],[Budget]]=0,"",L120/Table21137516[[#This Row],[Budget]])</f>
        <v/>
      </c>
      <c r="N120" s="64"/>
      <c r="O120" s="102"/>
      <c r="P120" s="102"/>
      <c r="S120" s="22"/>
      <c r="T120" s="22"/>
      <c r="U120" s="22"/>
    </row>
    <row r="121" spans="1:25" ht="40.4" customHeight="1" x14ac:dyDescent="0.3">
      <c r="A121" s="102"/>
      <c r="B121" s="153">
        <v>5</v>
      </c>
      <c r="C121" s="55"/>
      <c r="D121" s="56"/>
      <c r="E121" s="57"/>
      <c r="F121" s="19"/>
      <c r="G121" s="79"/>
      <c r="H121" s="60"/>
      <c r="I121" s="59"/>
      <c r="J121" s="201" t="str">
        <f>IF(Table21137516[[#This Row],[Budget]]=0,"",H121/Table21137516[[#This Row],[Budget]])</f>
        <v/>
      </c>
      <c r="K121" s="94"/>
      <c r="L121" s="60"/>
      <c r="M121" s="201" t="str">
        <f>IF(Table21137516[[#This Row],[Budget]]=0,"",L121/Table21137516[[#This Row],[Budget]])</f>
        <v/>
      </c>
      <c r="N121" s="64"/>
      <c r="O121" s="102"/>
      <c r="P121" s="102"/>
      <c r="S121" s="22"/>
      <c r="T121" s="22"/>
      <c r="U121" s="22"/>
    </row>
    <row r="122" spans="1:25" ht="40.4" customHeight="1" x14ac:dyDescent="0.3">
      <c r="A122" s="102"/>
      <c r="B122" s="153">
        <v>6</v>
      </c>
      <c r="C122" s="55"/>
      <c r="D122" s="56"/>
      <c r="E122" s="57"/>
      <c r="F122" s="19"/>
      <c r="G122" s="79"/>
      <c r="H122" s="60"/>
      <c r="I122" s="59"/>
      <c r="J122" s="201" t="str">
        <f>IF(Table21137516[[#This Row],[Budget]]=0,"",H122/Table21137516[[#This Row],[Budget]])</f>
        <v/>
      </c>
      <c r="K122" s="94"/>
      <c r="L122" s="60"/>
      <c r="M122" s="201" t="str">
        <f>IF(Table21137516[[#This Row],[Budget]]=0,"",L122/Table21137516[[#This Row],[Budget]])</f>
        <v/>
      </c>
      <c r="N122" s="64"/>
      <c r="O122" s="102"/>
      <c r="P122" s="102"/>
      <c r="S122" s="22"/>
      <c r="T122" s="22"/>
      <c r="U122" s="22"/>
    </row>
    <row r="123" spans="1:25" ht="40.4" customHeight="1" x14ac:dyDescent="0.3">
      <c r="A123" s="102"/>
      <c r="B123" s="153">
        <v>7</v>
      </c>
      <c r="C123" s="55"/>
      <c r="D123" s="56"/>
      <c r="E123" s="57"/>
      <c r="F123" s="19"/>
      <c r="G123" s="79"/>
      <c r="H123" s="60"/>
      <c r="I123" s="59"/>
      <c r="J123" s="201" t="str">
        <f>IF(Table21137516[[#This Row],[Budget]]=0,"",H123/Table21137516[[#This Row],[Budget]])</f>
        <v/>
      </c>
      <c r="K123" s="94"/>
      <c r="L123" s="60"/>
      <c r="M123" s="201" t="str">
        <f>IF(Table21137516[[#This Row],[Budget]]=0,"",L123/Table21137516[[#This Row],[Budget]])</f>
        <v/>
      </c>
      <c r="N123" s="64"/>
      <c r="O123" s="102"/>
      <c r="P123" s="102"/>
      <c r="S123" s="22"/>
      <c r="T123" s="22"/>
      <c r="U123" s="22"/>
    </row>
    <row r="124" spans="1:25" ht="40.4" customHeight="1" x14ac:dyDescent="0.3">
      <c r="A124" s="102"/>
      <c r="B124" s="153">
        <v>8</v>
      </c>
      <c r="C124" s="55"/>
      <c r="D124" s="56"/>
      <c r="E124" s="57"/>
      <c r="F124" s="19"/>
      <c r="G124" s="79"/>
      <c r="H124" s="60"/>
      <c r="I124" s="59"/>
      <c r="J124" s="201" t="str">
        <f>IF(Table21137516[[#This Row],[Budget]]=0,"",H124/Table21137516[[#This Row],[Budget]])</f>
        <v/>
      </c>
      <c r="K124" s="94"/>
      <c r="L124" s="60"/>
      <c r="M124" s="201" t="str">
        <f>IF(Table21137516[[#This Row],[Budget]]=0,"",L124/Table21137516[[#This Row],[Budget]])</f>
        <v/>
      </c>
      <c r="N124" s="64"/>
      <c r="O124" s="102"/>
      <c r="P124" s="102"/>
      <c r="S124" s="22"/>
      <c r="T124" s="22"/>
      <c r="U124" s="22"/>
    </row>
    <row r="125" spans="1:25" ht="40.4" customHeight="1" x14ac:dyDescent="0.3">
      <c r="A125" s="102"/>
      <c r="B125" s="153">
        <v>9</v>
      </c>
      <c r="C125" s="55"/>
      <c r="D125" s="56"/>
      <c r="E125" s="57"/>
      <c r="F125" s="19"/>
      <c r="G125" s="79"/>
      <c r="H125" s="60"/>
      <c r="I125" s="59"/>
      <c r="J125" s="201" t="str">
        <f>IF(Table21137516[[#This Row],[Budget]]=0,"",H125/Table21137516[[#This Row],[Budget]])</f>
        <v/>
      </c>
      <c r="K125" s="94"/>
      <c r="L125" s="60"/>
      <c r="M125" s="201" t="str">
        <f>IF(Table21137516[[#This Row],[Budget]]=0,"",L125/Table21137516[[#This Row],[Budget]])</f>
        <v/>
      </c>
      <c r="N125" s="64"/>
      <c r="O125" s="102"/>
      <c r="P125" s="102"/>
      <c r="S125" s="22"/>
      <c r="T125" s="22"/>
      <c r="U125" s="22"/>
    </row>
    <row r="126" spans="1:25" ht="40.4" customHeight="1" x14ac:dyDescent="0.3">
      <c r="A126" s="102"/>
      <c r="B126" s="153">
        <v>10</v>
      </c>
      <c r="C126" s="55"/>
      <c r="D126" s="56"/>
      <c r="E126" s="57"/>
      <c r="F126" s="19"/>
      <c r="G126" s="79"/>
      <c r="H126" s="60"/>
      <c r="I126" s="59"/>
      <c r="J126" s="201" t="str">
        <f>IF(Table21137516[[#This Row],[Budget]]=0,"",H126/Table21137516[[#This Row],[Budget]])</f>
        <v/>
      </c>
      <c r="K126" s="94"/>
      <c r="L126" s="60"/>
      <c r="M126" s="201" t="str">
        <f>IF(Table21137516[[#This Row],[Budget]]=0,"",L126/Table21137516[[#This Row],[Budget]])</f>
        <v/>
      </c>
      <c r="N126" s="64"/>
      <c r="O126" s="102"/>
      <c r="P126" s="102"/>
      <c r="S126" s="22"/>
      <c r="T126" s="22"/>
      <c r="U126" s="22"/>
    </row>
    <row r="127" spans="1:25" ht="40.4" customHeight="1" x14ac:dyDescent="0.3">
      <c r="A127" s="102"/>
      <c r="B127" s="153">
        <v>11</v>
      </c>
      <c r="C127" s="55"/>
      <c r="D127" s="56"/>
      <c r="E127" s="57"/>
      <c r="F127" s="19"/>
      <c r="G127" s="79"/>
      <c r="H127" s="60"/>
      <c r="I127" s="59"/>
      <c r="J127" s="201" t="str">
        <f>IF(Table21137516[[#This Row],[Budget]]=0,"",H127/Table21137516[[#This Row],[Budget]])</f>
        <v/>
      </c>
      <c r="K127" s="94"/>
      <c r="L127" s="60"/>
      <c r="M127" s="201" t="str">
        <f>IF(Table21137516[[#This Row],[Budget]]=0,"",L127/Table21137516[[#This Row],[Budget]])</f>
        <v/>
      </c>
      <c r="N127" s="64"/>
      <c r="O127" s="102"/>
      <c r="P127" s="102"/>
      <c r="S127" s="22"/>
      <c r="T127" s="22"/>
      <c r="U127" s="22"/>
    </row>
    <row r="128" spans="1:25" ht="40.4" customHeight="1" x14ac:dyDescent="0.3">
      <c r="A128" s="102"/>
      <c r="B128" s="153">
        <v>12</v>
      </c>
      <c r="C128" s="55"/>
      <c r="D128" s="56"/>
      <c r="E128" s="57"/>
      <c r="F128" s="19"/>
      <c r="G128" s="79"/>
      <c r="H128" s="60"/>
      <c r="I128" s="59"/>
      <c r="J128" s="201" t="str">
        <f>IF(Table21137516[[#This Row],[Budget]]=0,"",H128/Table21137516[[#This Row],[Budget]])</f>
        <v/>
      </c>
      <c r="K128" s="94"/>
      <c r="L128" s="60"/>
      <c r="M128" s="201" t="str">
        <f>IF(Table21137516[[#This Row],[Budget]]=0,"",L128/Table21137516[[#This Row],[Budget]])</f>
        <v/>
      </c>
      <c r="N128" s="64"/>
      <c r="O128" s="102"/>
      <c r="P128" s="102"/>
      <c r="S128" s="22"/>
      <c r="T128" s="22"/>
      <c r="U128" s="22"/>
    </row>
    <row r="129" spans="1:22" ht="40.4" customHeight="1" x14ac:dyDescent="0.3">
      <c r="A129" s="102"/>
      <c r="B129" s="153">
        <v>13</v>
      </c>
      <c r="C129" s="55"/>
      <c r="D129" s="56"/>
      <c r="E129" s="57"/>
      <c r="F129" s="19"/>
      <c r="G129" s="79"/>
      <c r="H129" s="60"/>
      <c r="I129" s="59"/>
      <c r="J129" s="201" t="str">
        <f>IF(Table21137516[[#This Row],[Budget]]=0,"",H129/Table21137516[[#This Row],[Budget]])</f>
        <v/>
      </c>
      <c r="K129" s="94"/>
      <c r="L129" s="60"/>
      <c r="M129" s="201" t="str">
        <f>IF(Table21137516[[#This Row],[Budget]]=0,"",L129/Table21137516[[#This Row],[Budget]])</f>
        <v/>
      </c>
      <c r="N129" s="64"/>
      <c r="O129" s="102"/>
      <c r="P129" s="102"/>
      <c r="S129" s="22"/>
      <c r="T129" s="22"/>
      <c r="U129" s="22"/>
    </row>
    <row r="130" spans="1:22" ht="40.4" customHeight="1" x14ac:dyDescent="0.3">
      <c r="A130" s="102"/>
      <c r="B130" s="153">
        <v>14</v>
      </c>
      <c r="C130" s="55"/>
      <c r="D130" s="56"/>
      <c r="E130" s="57"/>
      <c r="F130" s="19"/>
      <c r="G130" s="79"/>
      <c r="H130" s="60"/>
      <c r="I130" s="59"/>
      <c r="J130" s="201" t="str">
        <f>IF(Table21137516[[#This Row],[Budget]]=0,"",H130/Table21137516[[#This Row],[Budget]])</f>
        <v/>
      </c>
      <c r="K130" s="94"/>
      <c r="L130" s="60"/>
      <c r="M130" s="201" t="str">
        <f>IF(Table21137516[[#This Row],[Budget]]=0,"",L130/Table21137516[[#This Row],[Budget]])</f>
        <v/>
      </c>
      <c r="N130" s="64"/>
      <c r="O130" s="102"/>
      <c r="P130" s="102"/>
      <c r="S130" s="22"/>
      <c r="T130" s="22"/>
      <c r="U130" s="22"/>
    </row>
    <row r="131" spans="1:22" ht="40.4" customHeight="1" x14ac:dyDescent="0.3">
      <c r="A131" s="102"/>
      <c r="B131" s="153">
        <v>15</v>
      </c>
      <c r="C131" s="55"/>
      <c r="D131" s="56"/>
      <c r="E131" s="57"/>
      <c r="F131" s="19"/>
      <c r="G131" s="79"/>
      <c r="H131" s="60"/>
      <c r="I131" s="59"/>
      <c r="J131" s="201" t="str">
        <f>IF(Table21137516[[#This Row],[Budget]]=0,"",H131/Table21137516[[#This Row],[Budget]])</f>
        <v/>
      </c>
      <c r="K131" s="94"/>
      <c r="L131" s="60"/>
      <c r="M131" s="201" t="str">
        <f>IF(Table21137516[[#This Row],[Budget]]=0,"",L131/Table21137516[[#This Row],[Budget]])</f>
        <v/>
      </c>
      <c r="N131" s="64"/>
      <c r="O131" s="102"/>
      <c r="P131" s="102"/>
      <c r="V131" s="18"/>
    </row>
    <row r="132" spans="1:22" ht="25.5" customHeight="1" x14ac:dyDescent="0.3">
      <c r="A132" s="102"/>
      <c r="B132" s="202"/>
      <c r="C132" s="202"/>
      <c r="D132" s="202"/>
      <c r="E132" s="202"/>
      <c r="F132" s="203" t="s">
        <v>122</v>
      </c>
      <c r="G132" s="204">
        <f>SUBTOTAL(9,G117:G131)</f>
        <v>6200</v>
      </c>
      <c r="H132" s="204">
        <f>SUBTOTAL(9,H117:H131)</f>
        <v>0</v>
      </c>
      <c r="I132" s="205"/>
      <c r="J132" s="206">
        <f>IF(G132=0,"",H132/G132)</f>
        <v>0</v>
      </c>
      <c r="K132" s="202"/>
      <c r="L132" s="207">
        <f>SUBTOTAL(9,L117:L131)</f>
        <v>0</v>
      </c>
      <c r="M132" s="206">
        <f>IF(G132=0,"",L132/G132)</f>
        <v>0</v>
      </c>
      <c r="N132" s="202"/>
      <c r="O132" s="208"/>
      <c r="P132" s="102"/>
    </row>
    <row r="133" spans="1:22" ht="25.5" customHeight="1" thickBot="1" x14ac:dyDescent="0.35">
      <c r="A133" s="102"/>
      <c r="B133" s="208"/>
      <c r="C133" s="208"/>
      <c r="D133" s="208"/>
      <c r="E133" s="208"/>
      <c r="F133" s="208"/>
      <c r="G133" s="208"/>
      <c r="H133" s="208"/>
      <c r="I133" s="208"/>
      <c r="J133" s="208"/>
      <c r="K133" s="208"/>
      <c r="L133" s="208"/>
      <c r="M133" s="208"/>
      <c r="N133" s="208"/>
      <c r="O133" s="208"/>
      <c r="P133" s="208"/>
    </row>
    <row r="134" spans="1:22" ht="39" customHeight="1" thickBot="1" x14ac:dyDescent="0.35">
      <c r="A134" s="102"/>
      <c r="B134" s="450" t="s">
        <v>202</v>
      </c>
      <c r="C134" s="451"/>
      <c r="D134" s="451"/>
      <c r="E134" s="451"/>
      <c r="F134" s="451"/>
      <c r="G134" s="451"/>
      <c r="H134" s="452"/>
      <c r="I134" s="208"/>
      <c r="J134" s="208"/>
      <c r="K134" s="208"/>
      <c r="L134" s="208"/>
      <c r="M134" s="208"/>
      <c r="N134" s="208"/>
      <c r="O134" s="208"/>
      <c r="P134" s="208"/>
      <c r="S134" s="18"/>
      <c r="T134" s="18"/>
      <c r="U134" s="18"/>
    </row>
    <row r="135" spans="1:22" ht="25.5" customHeight="1" x14ac:dyDescent="0.3">
      <c r="A135" s="102"/>
      <c r="B135" s="550" t="s">
        <v>304</v>
      </c>
      <c r="C135" s="454"/>
      <c r="D135" s="454"/>
      <c r="E135" s="454"/>
      <c r="F135" s="454"/>
      <c r="G135" s="454"/>
      <c r="H135" s="455"/>
      <c r="I135" s="208"/>
      <c r="J135" s="208"/>
      <c r="K135" s="208"/>
      <c r="L135" s="208"/>
      <c r="M135" s="208"/>
      <c r="N135" s="208"/>
      <c r="O135" s="208"/>
      <c r="P135" s="208"/>
      <c r="Q135" s="18"/>
      <c r="R135" s="18"/>
      <c r="S135" s="18"/>
      <c r="T135" s="18"/>
      <c r="U135" s="18"/>
    </row>
    <row r="136" spans="1:22" ht="76.400000000000006" customHeight="1" thickBot="1" x14ac:dyDescent="0.35">
      <c r="A136" s="102"/>
      <c r="B136" s="456"/>
      <c r="C136" s="457"/>
      <c r="D136" s="457"/>
      <c r="E136" s="457"/>
      <c r="F136" s="457"/>
      <c r="G136" s="457"/>
      <c r="H136" s="458"/>
      <c r="I136" s="208"/>
      <c r="J136" s="208"/>
      <c r="K136" s="208"/>
      <c r="L136" s="208"/>
      <c r="M136" s="208"/>
      <c r="N136" s="208"/>
      <c r="O136" s="208"/>
      <c r="P136" s="208"/>
      <c r="S136" s="18"/>
      <c r="T136" s="18"/>
      <c r="U136" s="18"/>
    </row>
    <row r="137" spans="1:22" ht="25.5" customHeight="1" thickBot="1" x14ac:dyDescent="0.35">
      <c r="A137" s="102"/>
      <c r="B137" s="102"/>
      <c r="C137" s="102"/>
      <c r="D137" s="102"/>
      <c r="E137" s="102"/>
      <c r="F137" s="102"/>
      <c r="G137" s="102"/>
      <c r="H137" s="102"/>
      <c r="I137" s="102"/>
      <c r="J137" s="102"/>
      <c r="K137" s="102"/>
      <c r="L137" s="102"/>
      <c r="M137" s="102"/>
      <c r="N137" s="102"/>
      <c r="O137" s="102"/>
      <c r="P137" s="102"/>
      <c r="S137" s="18"/>
      <c r="T137" s="18"/>
      <c r="U137" s="18"/>
    </row>
    <row r="138" spans="1:22" ht="25.5" customHeight="1" thickBot="1" x14ac:dyDescent="0.35">
      <c r="A138" s="459" t="s">
        <v>316</v>
      </c>
      <c r="B138" s="459"/>
      <c r="C138" s="459"/>
      <c r="D138" s="459"/>
      <c r="E138" s="459"/>
      <c r="F138" s="459"/>
      <c r="G138" s="459"/>
      <c r="H138" s="459"/>
      <c r="I138" s="459"/>
      <c r="J138" s="459"/>
      <c r="K138" s="459"/>
      <c r="L138" s="459"/>
      <c r="M138" s="459"/>
      <c r="N138" s="459"/>
      <c r="O138" s="101"/>
      <c r="P138" s="101"/>
      <c r="Q138" s="11"/>
      <c r="R138" s="11"/>
      <c r="S138" s="11"/>
      <c r="T138" s="11"/>
      <c r="U138" s="11"/>
      <c r="V138" s="11"/>
    </row>
    <row r="139" spans="1:22" ht="25.5" customHeight="1" thickBot="1" x14ac:dyDescent="0.35">
      <c r="A139" s="102"/>
      <c r="B139" s="102"/>
      <c r="C139" s="102"/>
      <c r="D139" s="102"/>
      <c r="E139" s="102"/>
      <c r="F139" s="102"/>
      <c r="G139" s="102"/>
      <c r="H139" s="102"/>
      <c r="I139" s="102"/>
      <c r="J139" s="102"/>
      <c r="K139" s="102"/>
      <c r="L139" s="102"/>
      <c r="M139" s="102"/>
      <c r="N139" s="102"/>
      <c r="O139" s="102"/>
      <c r="P139" s="102"/>
      <c r="S139" s="18"/>
      <c r="T139" s="18"/>
      <c r="U139" s="18"/>
    </row>
    <row r="140" spans="1:22" ht="40.4" customHeight="1" thickBot="1" x14ac:dyDescent="0.35">
      <c r="A140" s="102"/>
      <c r="B140" s="485" t="s">
        <v>375</v>
      </c>
      <c r="C140" s="486"/>
      <c r="D140" s="209" t="str">
        <f>IF(D22="","",D22)</f>
        <v>USD</v>
      </c>
      <c r="E140" s="102"/>
      <c r="F140" s="102"/>
      <c r="G140" s="102"/>
      <c r="H140" s="102"/>
      <c r="I140" s="135" t="s">
        <v>315</v>
      </c>
      <c r="J140" s="102"/>
      <c r="K140" s="102"/>
      <c r="L140" s="102"/>
      <c r="M140" s="210" t="s">
        <v>376</v>
      </c>
      <c r="N140" s="211" t="s">
        <v>315</v>
      </c>
      <c r="O140" s="102"/>
      <c r="P140" s="102"/>
      <c r="S140" s="18"/>
      <c r="T140" s="18"/>
      <c r="U140" s="18"/>
    </row>
    <row r="141" spans="1:22" ht="40.4" customHeight="1" thickBot="1" x14ac:dyDescent="0.35">
      <c r="A141" s="102"/>
      <c r="B141" s="436" t="s">
        <v>338</v>
      </c>
      <c r="C141" s="437"/>
      <c r="D141" s="65">
        <f>CCM_Budget_Year1!D155</f>
        <v>31948.68</v>
      </c>
      <c r="E141" s="102"/>
      <c r="F141" s="102"/>
      <c r="G141" s="102"/>
      <c r="H141" s="102"/>
      <c r="I141" s="66"/>
      <c r="J141" s="102"/>
      <c r="K141" s="102"/>
      <c r="L141" s="102"/>
      <c r="M141" s="67">
        <f>CCM_Budget_Year1!M155</f>
        <v>0</v>
      </c>
      <c r="N141" s="66"/>
      <c r="O141" s="102"/>
      <c r="P141" s="102"/>
      <c r="S141" s="18"/>
      <c r="T141" s="18"/>
      <c r="U141" s="18"/>
    </row>
    <row r="142" spans="1:22" ht="25.5" customHeight="1" thickBot="1" x14ac:dyDescent="0.35">
      <c r="A142" s="102"/>
      <c r="B142" s="424" t="s">
        <v>324</v>
      </c>
      <c r="C142" s="425"/>
      <c r="D142" s="426"/>
      <c r="E142" s="102"/>
      <c r="F142" s="102"/>
      <c r="G142" s="102"/>
      <c r="H142" s="102"/>
      <c r="I142" s="215"/>
      <c r="J142" s="102"/>
      <c r="K142" s="102"/>
      <c r="L142" s="102"/>
      <c r="M142" s="447" t="s">
        <v>324</v>
      </c>
      <c r="N142" s="448"/>
      <c r="O142" s="102"/>
      <c r="P142" s="102"/>
      <c r="S142" s="18"/>
      <c r="T142" s="18"/>
      <c r="U142" s="18"/>
    </row>
    <row r="143" spans="1:22" ht="40.4" customHeight="1" thickBot="1" x14ac:dyDescent="0.35">
      <c r="A143" s="102"/>
      <c r="B143" s="436" t="s">
        <v>331</v>
      </c>
      <c r="C143" s="437"/>
      <c r="D143" s="65"/>
      <c r="E143" s="102"/>
      <c r="F143" s="102"/>
      <c r="G143" s="102"/>
      <c r="H143" s="102"/>
      <c r="I143" s="66"/>
      <c r="J143" s="102"/>
      <c r="K143" s="102"/>
      <c r="L143" s="102"/>
      <c r="M143" s="65"/>
      <c r="N143" s="66"/>
      <c r="O143" s="102"/>
      <c r="P143" s="102"/>
      <c r="S143" s="18"/>
      <c r="T143" s="18"/>
      <c r="U143" s="18"/>
    </row>
    <row r="144" spans="1:22" ht="40.4" customHeight="1" thickBot="1" x14ac:dyDescent="0.35">
      <c r="A144" s="102"/>
      <c r="B144" s="436" t="s">
        <v>321</v>
      </c>
      <c r="C144" s="437"/>
      <c r="D144" s="65"/>
      <c r="E144" s="102"/>
      <c r="F144" s="102"/>
      <c r="G144" s="102"/>
      <c r="H144" s="102"/>
      <c r="I144" s="66"/>
      <c r="J144" s="102"/>
      <c r="K144" s="102"/>
      <c r="L144" s="102"/>
      <c r="M144" s="65"/>
      <c r="N144" s="66"/>
      <c r="O144" s="102"/>
      <c r="P144" s="102"/>
      <c r="S144" s="18"/>
      <c r="T144" s="18"/>
      <c r="U144" s="18"/>
    </row>
    <row r="145" spans="1:21" ht="25.5" customHeight="1" thickBot="1" x14ac:dyDescent="0.35">
      <c r="A145" s="102"/>
      <c r="B145" s="424" t="s">
        <v>322</v>
      </c>
      <c r="C145" s="425"/>
      <c r="D145" s="426"/>
      <c r="E145" s="102"/>
      <c r="F145" s="102"/>
      <c r="G145" s="102"/>
      <c r="H145" s="102"/>
      <c r="I145" s="215"/>
      <c r="J145" s="102"/>
      <c r="K145" s="102"/>
      <c r="L145" s="102"/>
      <c r="M145" s="447" t="s">
        <v>322</v>
      </c>
      <c r="N145" s="448"/>
      <c r="O145" s="102"/>
      <c r="P145" s="102"/>
      <c r="S145" s="18"/>
      <c r="T145" s="18"/>
      <c r="U145" s="18"/>
    </row>
    <row r="146" spans="1:21" ht="40.4" customHeight="1" thickBot="1" x14ac:dyDescent="0.35">
      <c r="A146" s="102"/>
      <c r="B146" s="436" t="s">
        <v>317</v>
      </c>
      <c r="C146" s="437"/>
      <c r="D146" s="212">
        <f ca="1">H73</f>
        <v>0</v>
      </c>
      <c r="E146" s="102"/>
      <c r="F146" s="102"/>
      <c r="G146" s="102"/>
      <c r="H146" s="102"/>
      <c r="I146" s="66"/>
      <c r="J146" s="102"/>
      <c r="K146" s="102"/>
      <c r="L146" s="102"/>
      <c r="M146" s="212">
        <f ca="1">L73</f>
        <v>0</v>
      </c>
      <c r="N146" s="66"/>
      <c r="O146" s="102"/>
      <c r="P146" s="102"/>
      <c r="S146" s="18"/>
      <c r="T146" s="18"/>
      <c r="U146" s="18"/>
    </row>
    <row r="147" spans="1:21" ht="40.4" customHeight="1" thickBot="1" x14ac:dyDescent="0.35">
      <c r="A147" s="102"/>
      <c r="B147" s="436" t="s">
        <v>318</v>
      </c>
      <c r="C147" s="437"/>
      <c r="D147" s="213">
        <f ca="1">H112</f>
        <v>0</v>
      </c>
      <c r="E147" s="102"/>
      <c r="F147" s="102"/>
      <c r="G147" s="102"/>
      <c r="H147" s="102"/>
      <c r="I147" s="66"/>
      <c r="J147" s="102"/>
      <c r="K147" s="102"/>
      <c r="L147" s="102"/>
      <c r="M147" s="212">
        <f ca="1">L112</f>
        <v>0</v>
      </c>
      <c r="N147" s="66"/>
      <c r="O147" s="102"/>
      <c r="P147" s="102"/>
      <c r="S147" s="18"/>
      <c r="T147" s="18"/>
      <c r="U147" s="18"/>
    </row>
    <row r="148" spans="1:21" ht="25.5" customHeight="1" thickBot="1" x14ac:dyDescent="0.35">
      <c r="A148" s="102"/>
      <c r="B148" s="424" t="s">
        <v>323</v>
      </c>
      <c r="C148" s="425"/>
      <c r="D148" s="426"/>
      <c r="E148" s="102"/>
      <c r="F148" s="102"/>
      <c r="G148" s="102"/>
      <c r="H148" s="102"/>
      <c r="I148" s="215"/>
      <c r="J148" s="102"/>
      <c r="K148" s="102"/>
      <c r="L148" s="102"/>
      <c r="M148" s="447" t="s">
        <v>323</v>
      </c>
      <c r="N148" s="448"/>
      <c r="O148" s="102"/>
      <c r="P148" s="102"/>
      <c r="S148" s="18"/>
      <c r="T148" s="18"/>
      <c r="U148" s="18"/>
    </row>
    <row r="149" spans="1:21" ht="40.4" customHeight="1" thickBot="1" x14ac:dyDescent="0.35">
      <c r="A149" s="102"/>
      <c r="B149" s="442" t="s">
        <v>325</v>
      </c>
      <c r="C149" s="443"/>
      <c r="D149" s="68"/>
      <c r="E149" s="102"/>
      <c r="F149" s="102"/>
      <c r="G149" s="102"/>
      <c r="H149" s="102"/>
      <c r="I149" s="66"/>
      <c r="J149" s="102"/>
      <c r="K149" s="102"/>
      <c r="L149" s="102"/>
      <c r="M149" s="65"/>
      <c r="N149" s="66"/>
      <c r="O149" s="102"/>
      <c r="P149" s="102"/>
      <c r="S149" s="18"/>
      <c r="T149" s="18"/>
      <c r="U149" s="18"/>
    </row>
    <row r="150" spans="1:21" ht="40.4" customHeight="1" thickBot="1" x14ac:dyDescent="0.35">
      <c r="A150" s="102"/>
      <c r="B150" s="442" t="s">
        <v>326</v>
      </c>
      <c r="C150" s="443"/>
      <c r="D150" s="69"/>
      <c r="E150" s="102"/>
      <c r="F150" s="102"/>
      <c r="G150" s="102"/>
      <c r="H150" s="102"/>
      <c r="I150" s="66"/>
      <c r="J150" s="102"/>
      <c r="K150" s="102"/>
      <c r="L150" s="102"/>
      <c r="M150" s="65"/>
      <c r="N150" s="66"/>
      <c r="O150" s="102"/>
      <c r="P150" s="102"/>
      <c r="S150" s="18"/>
      <c r="T150" s="18"/>
      <c r="U150" s="18"/>
    </row>
    <row r="151" spans="1:21" ht="40.4" customHeight="1" thickBot="1" x14ac:dyDescent="0.35">
      <c r="A151" s="102"/>
      <c r="B151" s="442" t="s">
        <v>327</v>
      </c>
      <c r="C151" s="443"/>
      <c r="D151" s="70"/>
      <c r="E151" s="102"/>
      <c r="F151" s="102"/>
      <c r="G151" s="102"/>
      <c r="H151" s="102"/>
      <c r="I151" s="66"/>
      <c r="J151" s="102"/>
      <c r="K151" s="102"/>
      <c r="L151" s="102"/>
      <c r="M151" s="65"/>
      <c r="N151" s="66"/>
      <c r="O151" s="102"/>
      <c r="P151" s="102"/>
      <c r="S151" s="18"/>
      <c r="T151" s="18"/>
      <c r="U151" s="18"/>
    </row>
    <row r="152" spans="1:21" ht="40.4" customHeight="1" thickBot="1" x14ac:dyDescent="0.35">
      <c r="A152" s="102"/>
      <c r="B152" s="442" t="s">
        <v>328</v>
      </c>
      <c r="C152" s="443"/>
      <c r="D152" s="65"/>
      <c r="E152" s="102"/>
      <c r="F152" s="102"/>
      <c r="G152" s="102"/>
      <c r="H152" s="102"/>
      <c r="I152" s="66"/>
      <c r="J152" s="102"/>
      <c r="K152" s="102"/>
      <c r="L152" s="102"/>
      <c r="M152" s="67"/>
      <c r="N152" s="66"/>
      <c r="O152" s="102"/>
      <c r="P152" s="102"/>
      <c r="S152" s="18"/>
      <c r="T152" s="18"/>
      <c r="U152" s="18"/>
    </row>
    <row r="153" spans="1:21" ht="25.5" customHeight="1" thickBot="1" x14ac:dyDescent="0.35">
      <c r="A153" s="102"/>
      <c r="B153" s="424" t="s">
        <v>329</v>
      </c>
      <c r="C153" s="425"/>
      <c r="D153" s="426"/>
      <c r="E153" s="102"/>
      <c r="F153" s="102"/>
      <c r="G153" s="102"/>
      <c r="H153" s="102"/>
      <c r="I153" s="215"/>
      <c r="J153" s="102"/>
      <c r="K153" s="102"/>
      <c r="L153" s="102"/>
      <c r="M153" s="447" t="s">
        <v>329</v>
      </c>
      <c r="N153" s="448"/>
      <c r="O153" s="102"/>
      <c r="P153" s="102"/>
      <c r="S153" s="18"/>
      <c r="T153" s="18"/>
      <c r="U153" s="18"/>
    </row>
    <row r="154" spans="1:21" ht="40.4" customHeight="1" thickBot="1" x14ac:dyDescent="0.35">
      <c r="A154" s="102"/>
      <c r="B154" s="436" t="s">
        <v>330</v>
      </c>
      <c r="C154" s="437"/>
      <c r="D154" s="213">
        <f ca="1">D141+D143+D144-D146-D147+D149-D150+D151-D152</f>
        <v>31948.68</v>
      </c>
      <c r="E154" s="102"/>
      <c r="F154" s="102"/>
      <c r="G154" s="102"/>
      <c r="H154" s="102"/>
      <c r="I154" s="66"/>
      <c r="J154" s="102"/>
      <c r="K154" s="102"/>
      <c r="L154" s="102"/>
      <c r="M154" s="216">
        <f ca="1">M141+M143+M144-M146-M147+M149-M150+M151-M152</f>
        <v>0</v>
      </c>
      <c r="N154" s="66"/>
      <c r="O154" s="102"/>
      <c r="P154" s="102"/>
      <c r="S154" s="18"/>
      <c r="T154" s="18"/>
      <c r="U154" s="18"/>
    </row>
    <row r="155" spans="1:21" ht="40.4" customHeight="1" thickBot="1" x14ac:dyDescent="0.35">
      <c r="A155" s="102"/>
      <c r="B155" s="436" t="s">
        <v>332</v>
      </c>
      <c r="C155" s="437"/>
      <c r="D155" s="71"/>
      <c r="E155" s="102"/>
      <c r="F155" s="102"/>
      <c r="G155" s="102"/>
      <c r="H155" s="102"/>
      <c r="I155" s="66"/>
      <c r="J155" s="102"/>
      <c r="K155" s="102"/>
      <c r="L155" s="102"/>
      <c r="M155" s="65"/>
      <c r="N155" s="66"/>
      <c r="O155" s="102"/>
      <c r="P155" s="102"/>
      <c r="S155" s="18"/>
      <c r="T155" s="18"/>
      <c r="U155" s="18"/>
    </row>
    <row r="156" spans="1:21" ht="40.4" customHeight="1" thickBot="1" x14ac:dyDescent="0.35">
      <c r="A156" s="102"/>
      <c r="B156" s="436" t="s">
        <v>334</v>
      </c>
      <c r="C156" s="437"/>
      <c r="D156" s="214">
        <f ca="1">D155-D154</f>
        <v>-31948.68</v>
      </c>
      <c r="E156" s="102"/>
      <c r="F156" s="102"/>
      <c r="G156" s="102"/>
      <c r="H156" s="102"/>
      <c r="I156" s="66"/>
      <c r="J156" s="102"/>
      <c r="K156" s="102"/>
      <c r="L156" s="102"/>
      <c r="M156" s="217">
        <f ca="1">M155-M154</f>
        <v>0</v>
      </c>
      <c r="N156" s="66"/>
      <c r="O156" s="102"/>
      <c r="P156" s="102"/>
      <c r="S156" s="18"/>
      <c r="T156" s="18"/>
      <c r="U156" s="18"/>
    </row>
    <row r="157" spans="1:21" ht="25.5" customHeight="1" thickBot="1" x14ac:dyDescent="0.35">
      <c r="A157" s="102"/>
      <c r="B157" s="424" t="s">
        <v>335</v>
      </c>
      <c r="C157" s="425"/>
      <c r="D157" s="426"/>
      <c r="E157" s="102"/>
      <c r="F157" s="102"/>
      <c r="G157" s="102"/>
      <c r="H157" s="102"/>
      <c r="I157" s="215"/>
      <c r="J157" s="102"/>
      <c r="K157" s="102"/>
      <c r="L157" s="102"/>
      <c r="M157" s="447" t="s">
        <v>335</v>
      </c>
      <c r="N157" s="448"/>
      <c r="O157" s="102"/>
      <c r="P157" s="102"/>
      <c r="S157" s="18"/>
      <c r="T157" s="18"/>
      <c r="U157" s="18"/>
    </row>
    <row r="158" spans="1:21" ht="40.4" customHeight="1" thickBot="1" x14ac:dyDescent="0.35">
      <c r="A158" s="102"/>
      <c r="B158" s="438" t="s">
        <v>319</v>
      </c>
      <c r="C158" s="439"/>
      <c r="D158" s="65"/>
      <c r="E158" s="102"/>
      <c r="F158" s="102"/>
      <c r="G158" s="102"/>
      <c r="H158" s="102"/>
      <c r="I158" s="66"/>
      <c r="J158" s="102"/>
      <c r="K158" s="102"/>
      <c r="L158" s="102"/>
      <c r="M158" s="70"/>
      <c r="N158" s="66"/>
      <c r="O158" s="102"/>
      <c r="P158" s="102"/>
      <c r="S158" s="18"/>
      <c r="T158" s="18"/>
      <c r="U158" s="18"/>
    </row>
    <row r="159" spans="1:21" ht="40.4" customHeight="1" thickBot="1" x14ac:dyDescent="0.35">
      <c r="A159" s="102"/>
      <c r="B159" s="434" t="s">
        <v>320</v>
      </c>
      <c r="C159" s="435"/>
      <c r="D159" s="65"/>
      <c r="E159" s="102"/>
      <c r="F159" s="102"/>
      <c r="G159" s="102"/>
      <c r="H159" s="102"/>
      <c r="I159" s="66"/>
      <c r="J159" s="102"/>
      <c r="K159" s="102"/>
      <c r="L159" s="102"/>
      <c r="M159" s="65"/>
      <c r="N159" s="66"/>
      <c r="O159" s="102"/>
      <c r="P159" s="102"/>
      <c r="S159" s="18"/>
      <c r="T159" s="18"/>
      <c r="U159" s="18"/>
    </row>
    <row r="160" spans="1:21" ht="40.4" customHeight="1" thickBot="1" x14ac:dyDescent="0.35">
      <c r="A160" s="102"/>
      <c r="B160" s="102"/>
      <c r="C160" s="102"/>
      <c r="D160" s="102"/>
      <c r="E160" s="102"/>
      <c r="F160" s="102"/>
      <c r="G160" s="102"/>
      <c r="H160" s="102"/>
      <c r="I160" s="102"/>
      <c r="J160" s="102"/>
      <c r="K160" s="102"/>
      <c r="L160" s="102"/>
      <c r="M160" s="102"/>
      <c r="N160" s="102"/>
      <c r="O160" s="102"/>
      <c r="P160" s="102"/>
      <c r="S160" s="18"/>
      <c r="T160" s="18"/>
      <c r="U160" s="18"/>
    </row>
    <row r="161" spans="1:21" ht="40.4" customHeight="1" thickBot="1" x14ac:dyDescent="0.35">
      <c r="A161" s="102"/>
      <c r="B161" s="440" t="s">
        <v>336</v>
      </c>
      <c r="C161" s="441"/>
      <c r="D161" s="218">
        <f ca="1">D155-D169-J169</f>
        <v>0</v>
      </c>
      <c r="E161" s="102"/>
      <c r="F161" s="102"/>
      <c r="G161" s="102"/>
      <c r="H161" s="102"/>
      <c r="I161" s="102"/>
      <c r="J161" s="102"/>
      <c r="K161" s="102"/>
      <c r="L161" s="102"/>
      <c r="M161" s="102"/>
      <c r="N161" s="102"/>
      <c r="O161" s="102"/>
      <c r="P161" s="102"/>
      <c r="S161" s="18"/>
      <c r="T161" s="18"/>
      <c r="U161" s="18"/>
    </row>
    <row r="162" spans="1:21" ht="40.4" customHeight="1" thickBot="1" x14ac:dyDescent="0.35">
      <c r="A162" s="102"/>
      <c r="B162" s="102"/>
      <c r="C162" s="102"/>
      <c r="D162" s="102"/>
      <c r="E162" s="102"/>
      <c r="F162" s="102"/>
      <c r="G162" s="102"/>
      <c r="H162" s="102"/>
      <c r="I162" s="102"/>
      <c r="J162" s="102"/>
      <c r="K162" s="102"/>
      <c r="L162" s="102"/>
      <c r="M162" s="102"/>
      <c r="N162" s="102"/>
      <c r="O162" s="102"/>
      <c r="P162" s="102"/>
      <c r="S162" s="18"/>
      <c r="T162" s="18"/>
      <c r="U162" s="18"/>
    </row>
    <row r="163" spans="1:21" ht="40.4" customHeight="1" thickBot="1" x14ac:dyDescent="0.35">
      <c r="A163" s="102"/>
      <c r="B163" s="432" t="s">
        <v>337</v>
      </c>
      <c r="C163" s="433"/>
      <c r="D163" s="72"/>
      <c r="E163" s="102"/>
      <c r="F163" s="102"/>
      <c r="G163" s="102"/>
      <c r="H163" s="102"/>
      <c r="I163" s="219" t="s">
        <v>342</v>
      </c>
      <c r="J163" s="72"/>
      <c r="K163" s="102"/>
      <c r="L163" s="102"/>
      <c r="M163" s="102"/>
      <c r="N163" s="102"/>
      <c r="O163" s="102"/>
      <c r="P163" s="102"/>
      <c r="S163" s="18"/>
      <c r="T163" s="18"/>
      <c r="U163" s="18"/>
    </row>
    <row r="164" spans="1:21" ht="40.4" customHeight="1" thickBot="1" x14ac:dyDescent="0.35">
      <c r="A164" s="102"/>
      <c r="B164" s="102"/>
      <c r="C164" s="102"/>
      <c r="D164" s="102"/>
      <c r="E164" s="102"/>
      <c r="F164" s="102"/>
      <c r="G164" s="102"/>
      <c r="H164" s="102"/>
      <c r="I164" s="102"/>
      <c r="J164" s="102"/>
      <c r="K164" s="102"/>
      <c r="L164" s="102"/>
      <c r="M164" s="102"/>
      <c r="N164" s="102"/>
      <c r="O164" s="102"/>
      <c r="P164" s="102"/>
      <c r="S164" s="18"/>
      <c r="T164" s="18"/>
      <c r="U164" s="18"/>
    </row>
    <row r="165" spans="1:21" ht="40.4" customHeight="1" thickBot="1" x14ac:dyDescent="0.35">
      <c r="A165" s="102"/>
      <c r="B165" s="432" t="s">
        <v>120</v>
      </c>
      <c r="C165" s="433"/>
      <c r="D165" s="220" t="str">
        <f>IF(D22="","",D22)</f>
        <v>USD</v>
      </c>
      <c r="E165" s="102"/>
      <c r="F165" s="211" t="s">
        <v>374</v>
      </c>
      <c r="G165" s="102"/>
      <c r="H165" s="102"/>
      <c r="I165" s="221" t="s">
        <v>120</v>
      </c>
      <c r="J165" s="222" t="str">
        <f>IF(D22="","",D22)</f>
        <v>USD</v>
      </c>
      <c r="K165" s="102"/>
      <c r="L165" s="211" t="s">
        <v>374</v>
      </c>
      <c r="M165" s="102"/>
      <c r="N165" s="102"/>
      <c r="O165" s="102"/>
      <c r="P165" s="102"/>
      <c r="S165" s="18"/>
      <c r="T165" s="18"/>
      <c r="U165" s="18"/>
    </row>
    <row r="166" spans="1:21" ht="40.4" customHeight="1" thickBot="1" x14ac:dyDescent="0.35">
      <c r="A166" s="102"/>
      <c r="B166" s="434" t="s">
        <v>340</v>
      </c>
      <c r="C166" s="435"/>
      <c r="D166" s="217">
        <f ca="1">D39</f>
        <v>0</v>
      </c>
      <c r="E166" s="102"/>
      <c r="F166" s="217">
        <f ca="1">D39</f>
        <v>0</v>
      </c>
      <c r="G166" s="102"/>
      <c r="H166" s="102"/>
      <c r="I166" s="223" t="s">
        <v>341</v>
      </c>
      <c r="J166" s="217">
        <f ca="1">D41</f>
        <v>0</v>
      </c>
      <c r="K166" s="102"/>
      <c r="L166" s="217">
        <f ca="1">D41</f>
        <v>0</v>
      </c>
      <c r="M166" s="102"/>
      <c r="N166" s="102"/>
      <c r="O166" s="102"/>
      <c r="P166" s="102"/>
      <c r="S166" s="18"/>
      <c r="T166" s="18"/>
      <c r="U166" s="18"/>
    </row>
    <row r="167" spans="1:21" ht="40.4" customHeight="1" thickBot="1" x14ac:dyDescent="0.35">
      <c r="A167" s="102"/>
      <c r="B167" s="434" t="s">
        <v>317</v>
      </c>
      <c r="C167" s="435"/>
      <c r="D167" s="212">
        <f ca="1">H71</f>
        <v>0</v>
      </c>
      <c r="E167" s="102"/>
      <c r="F167" s="217">
        <f ca="1">L71</f>
        <v>0</v>
      </c>
      <c r="G167" s="102"/>
      <c r="H167" s="102"/>
      <c r="I167" s="223" t="s">
        <v>317</v>
      </c>
      <c r="J167" s="212">
        <f ca="1">H72</f>
        <v>0</v>
      </c>
      <c r="K167" s="102"/>
      <c r="L167" s="217">
        <f ca="1">L72</f>
        <v>0</v>
      </c>
      <c r="M167" s="102"/>
      <c r="N167" s="102"/>
      <c r="O167" s="102"/>
      <c r="P167" s="102"/>
      <c r="S167" s="18"/>
      <c r="T167" s="18"/>
      <c r="U167" s="18"/>
    </row>
    <row r="168" spans="1:21" ht="40.4" customHeight="1" thickBot="1" x14ac:dyDescent="0.35">
      <c r="A168" s="102"/>
      <c r="B168" s="434" t="s">
        <v>318</v>
      </c>
      <c r="C168" s="435"/>
      <c r="D168" s="213">
        <f ca="1">H110</f>
        <v>0</v>
      </c>
      <c r="E168" s="102"/>
      <c r="F168" s="224">
        <f ca="1">L110</f>
        <v>0</v>
      </c>
      <c r="G168" s="102"/>
      <c r="H168" s="102"/>
      <c r="I168" s="223" t="s">
        <v>318</v>
      </c>
      <c r="J168" s="213">
        <f ca="1">H111</f>
        <v>0</v>
      </c>
      <c r="K168" s="102"/>
      <c r="L168" s="224">
        <f ca="1">L111</f>
        <v>0</v>
      </c>
      <c r="M168" s="102"/>
      <c r="N168" s="102"/>
      <c r="O168" s="102"/>
      <c r="P168" s="102"/>
      <c r="S168" s="18"/>
      <c r="T168" s="18"/>
      <c r="U168" s="18"/>
    </row>
    <row r="169" spans="1:21" ht="40.4" customHeight="1" thickBot="1" x14ac:dyDescent="0.35">
      <c r="A169" s="102"/>
      <c r="B169" s="430" t="s">
        <v>333</v>
      </c>
      <c r="C169" s="431"/>
      <c r="D169" s="225">
        <f ca="1">D166-D167-D168</f>
        <v>0</v>
      </c>
      <c r="E169" s="102"/>
      <c r="F169" s="225">
        <f ca="1">F166-F167-F168</f>
        <v>0</v>
      </c>
      <c r="G169" s="102"/>
      <c r="H169" s="102"/>
      <c r="I169" s="226" t="s">
        <v>333</v>
      </c>
      <c r="J169" s="225">
        <f ca="1">J166-J167-J168</f>
        <v>0</v>
      </c>
      <c r="K169" s="102"/>
      <c r="L169" s="225">
        <f ca="1">L166-L167-L168</f>
        <v>0</v>
      </c>
      <c r="M169" s="102"/>
      <c r="N169" s="102"/>
      <c r="O169" s="102"/>
      <c r="P169" s="102"/>
      <c r="S169" s="18"/>
      <c r="T169" s="18"/>
      <c r="U169" s="18"/>
    </row>
    <row r="170" spans="1:21" ht="40.4" customHeight="1" x14ac:dyDescent="0.3">
      <c r="A170" s="102"/>
      <c r="B170" s="102"/>
      <c r="C170" s="102"/>
      <c r="D170" s="102"/>
      <c r="E170" s="102"/>
      <c r="F170" s="102"/>
      <c r="G170" s="102"/>
      <c r="H170" s="102"/>
      <c r="I170" s="102"/>
      <c r="J170" s="102"/>
      <c r="K170" s="102"/>
      <c r="L170" s="102"/>
      <c r="M170" s="102"/>
      <c r="N170" s="102"/>
      <c r="O170" s="102"/>
      <c r="P170" s="102"/>
      <c r="S170" s="18"/>
      <c r="T170" s="18"/>
      <c r="U170" s="18"/>
    </row>
    <row r="171" spans="1:21" ht="25.5" customHeight="1" x14ac:dyDescent="0.3">
      <c r="A171" s="102"/>
      <c r="B171" s="190"/>
      <c r="C171" s="190"/>
      <c r="D171" s="190"/>
      <c r="E171" s="190"/>
      <c r="F171" s="190"/>
      <c r="G171" s="190"/>
      <c r="H171" s="190"/>
      <c r="I171" s="190"/>
      <c r="J171" s="190"/>
      <c r="K171" s="190"/>
      <c r="L171" s="196"/>
      <c r="M171" s="190"/>
      <c r="N171" s="190"/>
      <c r="O171" s="102"/>
      <c r="P171" s="102"/>
      <c r="S171" s="20"/>
      <c r="T171" s="20"/>
    </row>
    <row r="172" spans="1:21" ht="25.4" customHeight="1" x14ac:dyDescent="0.3">
      <c r="A172" s="102"/>
      <c r="B172" s="190"/>
      <c r="C172" s="190"/>
      <c r="D172" s="190"/>
      <c r="E172" s="190"/>
      <c r="F172" s="190"/>
      <c r="G172" s="190"/>
      <c r="H172" s="190"/>
      <c r="I172" s="190"/>
      <c r="J172" s="190"/>
      <c r="K172" s="190"/>
      <c r="L172" s="196"/>
      <c r="M172" s="190"/>
      <c r="N172" s="190"/>
      <c r="O172" s="102"/>
      <c r="P172" s="102"/>
      <c r="S172" s="20"/>
      <c r="T172" s="20"/>
    </row>
    <row r="173" spans="1:21" ht="43.4" customHeight="1" x14ac:dyDescent="0.3">
      <c r="A173" s="96" t="s">
        <v>354</v>
      </c>
      <c r="B173" s="97">
        <v>3</v>
      </c>
      <c r="C173" s="98">
        <v>44531</v>
      </c>
      <c r="D173" s="190"/>
      <c r="E173" s="190"/>
      <c r="F173" s="190"/>
      <c r="G173" s="190"/>
      <c r="H173" s="190"/>
      <c r="I173" s="190"/>
      <c r="J173" s="102"/>
      <c r="K173" s="102"/>
      <c r="L173" s="102"/>
      <c r="M173" s="102"/>
      <c r="N173" s="102"/>
      <c r="O173" s="102"/>
      <c r="P173" s="102"/>
      <c r="S173" s="20"/>
      <c r="T173" s="20"/>
    </row>
    <row r="174" spans="1:21" ht="40.4" customHeight="1" x14ac:dyDescent="0.3">
      <c r="B174" s="21"/>
      <c r="C174" s="21"/>
      <c r="D174" s="190"/>
      <c r="E174" s="190"/>
      <c r="F174" s="190"/>
      <c r="G174" s="190"/>
      <c r="H174" s="190"/>
      <c r="I174" s="190"/>
      <c r="J174" s="102"/>
      <c r="K174" s="102"/>
      <c r="L174" s="102"/>
      <c r="M174" s="102"/>
      <c r="N174" s="102"/>
      <c r="O174" s="102"/>
      <c r="P174" s="102"/>
      <c r="S174" s="20"/>
      <c r="T174" s="20"/>
    </row>
    <row r="175" spans="1:21" ht="25.5" customHeight="1" x14ac:dyDescent="0.3">
      <c r="B175" s="21"/>
      <c r="C175" s="21"/>
      <c r="D175" s="190"/>
      <c r="E175" s="190"/>
      <c r="F175" s="190"/>
      <c r="G175" s="190"/>
      <c r="H175" s="190"/>
      <c r="I175" s="190"/>
      <c r="J175" s="102"/>
      <c r="K175" s="102"/>
      <c r="L175" s="102"/>
      <c r="M175" s="102"/>
      <c r="N175" s="102"/>
      <c r="O175" s="102"/>
      <c r="P175" s="102"/>
      <c r="S175" s="20"/>
      <c r="T175" s="20"/>
    </row>
    <row r="176" spans="1:21" ht="25.5" customHeight="1" x14ac:dyDescent="0.3">
      <c r="B176" s="21"/>
      <c r="C176" s="21"/>
      <c r="D176" s="190"/>
      <c r="E176" s="190"/>
      <c r="F176" s="190"/>
      <c r="G176" s="190"/>
      <c r="H176" s="190"/>
      <c r="I176" s="190"/>
      <c r="J176" s="102"/>
      <c r="K176" s="102"/>
      <c r="L176" s="102"/>
      <c r="M176" s="102"/>
      <c r="N176" s="102"/>
      <c r="O176" s="102"/>
      <c r="P176" s="102"/>
      <c r="S176" s="20"/>
      <c r="T176" s="20"/>
    </row>
    <row r="177" spans="2:20" ht="25.5" customHeight="1" x14ac:dyDescent="0.3">
      <c r="B177" s="21"/>
      <c r="C177" s="21"/>
      <c r="D177" s="190"/>
      <c r="E177" s="190"/>
      <c r="F177" s="190"/>
      <c r="G177" s="190"/>
      <c r="H177" s="190"/>
      <c r="I177" s="190"/>
      <c r="J177" s="102"/>
      <c r="K177" s="102"/>
      <c r="L177" s="102"/>
      <c r="M177" s="102"/>
      <c r="N177" s="102"/>
      <c r="O177" s="102"/>
      <c r="P177" s="102"/>
      <c r="S177" s="20"/>
      <c r="T177" s="20"/>
    </row>
    <row r="178" spans="2:20" ht="25.5" customHeight="1" x14ac:dyDescent="0.3">
      <c r="B178" s="21"/>
      <c r="C178" s="21"/>
      <c r="D178" s="190"/>
      <c r="E178" s="190"/>
      <c r="F178" s="190"/>
      <c r="G178" s="190"/>
      <c r="H178" s="190"/>
      <c r="I178" s="190"/>
      <c r="J178" s="102"/>
      <c r="K178" s="102"/>
      <c r="L178" s="102"/>
      <c r="M178" s="102"/>
      <c r="N178" s="102"/>
      <c r="O178" s="102"/>
      <c r="P178" s="102"/>
      <c r="S178" s="20"/>
      <c r="T178" s="20"/>
    </row>
    <row r="179" spans="2:20" ht="25.5" customHeight="1" x14ac:dyDescent="0.3">
      <c r="B179" s="21"/>
      <c r="C179" s="21"/>
      <c r="D179" s="190"/>
      <c r="E179" s="190"/>
      <c r="F179" s="190"/>
      <c r="G179" s="190"/>
      <c r="H179" s="190"/>
      <c r="I179" s="190"/>
      <c r="J179" s="102"/>
      <c r="K179" s="102"/>
      <c r="L179" s="102"/>
      <c r="M179" s="102"/>
      <c r="N179" s="102"/>
      <c r="O179" s="102"/>
      <c r="P179" s="102"/>
      <c r="S179" s="20"/>
      <c r="T179" s="20"/>
    </row>
    <row r="180" spans="2:20" ht="25.5" customHeight="1" x14ac:dyDescent="0.3">
      <c r="B180" s="21"/>
      <c r="C180" s="21"/>
      <c r="D180" s="190"/>
      <c r="E180" s="190"/>
      <c r="F180" s="190"/>
      <c r="G180" s="190"/>
      <c r="H180" s="190"/>
      <c r="I180" s="190"/>
      <c r="J180" s="102"/>
      <c r="K180" s="102"/>
      <c r="L180" s="102"/>
      <c r="M180" s="102"/>
      <c r="N180" s="102"/>
      <c r="O180" s="102"/>
      <c r="P180" s="102"/>
      <c r="S180" s="20"/>
      <c r="T180" s="20"/>
    </row>
    <row r="181" spans="2:20" ht="25.5" customHeight="1" x14ac:dyDescent="0.3">
      <c r="B181" s="21"/>
      <c r="C181" s="21"/>
      <c r="D181" s="190"/>
      <c r="E181" s="190"/>
      <c r="F181" s="190"/>
      <c r="G181" s="190"/>
      <c r="H181" s="190"/>
      <c r="I181" s="190"/>
      <c r="J181" s="102"/>
      <c r="K181" s="102"/>
      <c r="L181" s="102"/>
      <c r="M181" s="102"/>
      <c r="N181" s="102"/>
      <c r="O181" s="102"/>
      <c r="P181" s="102"/>
      <c r="S181" s="20"/>
      <c r="T181" s="20"/>
    </row>
    <row r="182" spans="2:20" ht="25.5" customHeight="1" x14ac:dyDescent="0.3">
      <c r="B182" s="21"/>
      <c r="C182" s="21"/>
      <c r="D182" s="190"/>
      <c r="E182" s="190"/>
      <c r="F182" s="190"/>
      <c r="G182" s="190"/>
      <c r="H182" s="190"/>
      <c r="I182" s="190"/>
      <c r="J182" s="102"/>
      <c r="K182" s="102"/>
      <c r="L182" s="102"/>
      <c r="M182" s="102"/>
      <c r="N182" s="102"/>
      <c r="O182" s="102"/>
      <c r="P182" s="102"/>
      <c r="S182" s="20"/>
      <c r="T182" s="20"/>
    </row>
    <row r="183" spans="2:20" ht="25.5" customHeight="1" x14ac:dyDescent="0.3">
      <c r="B183" s="21"/>
      <c r="C183" s="21"/>
      <c r="D183" s="190"/>
      <c r="E183" s="190"/>
      <c r="F183" s="190"/>
      <c r="G183" s="190"/>
      <c r="H183" s="190"/>
      <c r="I183" s="190"/>
      <c r="J183" s="102"/>
      <c r="K183" s="102"/>
      <c r="L183" s="102"/>
      <c r="M183" s="102"/>
      <c r="N183" s="102"/>
      <c r="O183" s="102"/>
      <c r="P183" s="102"/>
      <c r="S183" s="20"/>
      <c r="T183" s="20"/>
    </row>
    <row r="184" spans="2:20" ht="25.5" customHeight="1" x14ac:dyDescent="0.3">
      <c r="B184" s="21"/>
      <c r="C184" s="21"/>
      <c r="D184" s="190"/>
      <c r="E184" s="190"/>
      <c r="F184" s="190"/>
      <c r="G184" s="190"/>
      <c r="H184" s="190"/>
      <c r="I184" s="190"/>
      <c r="J184" s="190"/>
      <c r="K184" s="102"/>
      <c r="L184" s="102"/>
      <c r="M184" s="102"/>
      <c r="N184" s="102"/>
      <c r="O184" s="102"/>
      <c r="P184" s="102"/>
      <c r="S184" s="20"/>
      <c r="T184" s="20"/>
    </row>
    <row r="185" spans="2:20" ht="25.5" customHeight="1" x14ac:dyDescent="0.3">
      <c r="B185" s="21"/>
      <c r="C185" s="21"/>
      <c r="D185" s="190"/>
      <c r="E185" s="190"/>
      <c r="F185" s="190"/>
      <c r="G185" s="190"/>
      <c r="H185" s="190"/>
      <c r="I185" s="190"/>
      <c r="J185" s="190"/>
      <c r="K185" s="102"/>
      <c r="L185" s="102"/>
      <c r="M185" s="102"/>
      <c r="N185" s="102"/>
      <c r="O185" s="102"/>
      <c r="P185" s="102"/>
      <c r="S185" s="20"/>
      <c r="T185" s="20"/>
    </row>
    <row r="186" spans="2:20" ht="25.5" customHeight="1" x14ac:dyDescent="0.3">
      <c r="B186" s="21"/>
      <c r="C186" s="21"/>
      <c r="D186" s="190"/>
      <c r="E186" s="190"/>
      <c r="F186" s="190"/>
      <c r="G186" s="190"/>
      <c r="H186" s="190"/>
      <c r="I186" s="190"/>
      <c r="J186" s="190"/>
      <c r="K186" s="190"/>
      <c r="L186" s="196"/>
      <c r="M186" s="102"/>
      <c r="N186" s="102"/>
      <c r="O186" s="102"/>
      <c r="P186" s="102"/>
      <c r="S186" s="20"/>
      <c r="T186" s="20"/>
    </row>
    <row r="187" spans="2:20" ht="25.5" customHeight="1" x14ac:dyDescent="0.3">
      <c r="B187" s="21"/>
      <c r="C187" s="21"/>
      <c r="D187" s="190"/>
      <c r="E187" s="190"/>
      <c r="F187" s="190"/>
      <c r="G187" s="190"/>
      <c r="H187" s="190"/>
      <c r="I187" s="190"/>
      <c r="J187" s="190"/>
      <c r="K187" s="190"/>
      <c r="L187" s="196"/>
      <c r="M187" s="102"/>
      <c r="N187" s="102"/>
      <c r="O187" s="102"/>
      <c r="P187" s="102"/>
      <c r="S187" s="20"/>
      <c r="T187" s="20"/>
    </row>
    <row r="188" spans="2:20" ht="25.5" customHeight="1" x14ac:dyDescent="0.3">
      <c r="B188" s="21"/>
      <c r="C188" s="21"/>
      <c r="D188" s="190"/>
      <c r="E188" s="190"/>
      <c r="F188" s="190"/>
      <c r="G188" s="190"/>
      <c r="H188" s="190"/>
      <c r="I188" s="190"/>
      <c r="J188" s="190"/>
      <c r="K188" s="190"/>
      <c r="L188" s="196"/>
      <c r="M188" s="102"/>
      <c r="N188" s="102"/>
      <c r="O188" s="102"/>
      <c r="P188" s="102"/>
      <c r="S188" s="20"/>
      <c r="T188" s="20"/>
    </row>
    <row r="189" spans="2:20" ht="25.5" customHeight="1" x14ac:dyDescent="0.3">
      <c r="B189" s="21"/>
      <c r="C189" s="21"/>
      <c r="D189" s="190"/>
      <c r="E189" s="190"/>
      <c r="F189" s="190"/>
      <c r="G189" s="190"/>
      <c r="H189" s="190"/>
      <c r="I189" s="190"/>
      <c r="J189" s="190"/>
      <c r="K189" s="190"/>
      <c r="L189" s="196"/>
      <c r="M189" s="102"/>
      <c r="N189" s="102"/>
      <c r="O189" s="102"/>
      <c r="P189" s="102"/>
      <c r="S189" s="20"/>
      <c r="T189" s="20"/>
    </row>
    <row r="190" spans="2:20" ht="25.5" customHeight="1" x14ac:dyDescent="0.3">
      <c r="B190" s="21"/>
      <c r="C190" s="21"/>
      <c r="D190" s="190"/>
      <c r="E190" s="190"/>
      <c r="F190" s="190"/>
      <c r="G190" s="190"/>
      <c r="H190" s="190"/>
      <c r="I190" s="190"/>
      <c r="J190" s="190"/>
      <c r="K190" s="190"/>
      <c r="L190" s="196"/>
      <c r="M190" s="102"/>
      <c r="N190" s="102"/>
      <c r="O190" s="102"/>
      <c r="P190" s="102"/>
      <c r="S190" s="20"/>
      <c r="T190" s="20"/>
    </row>
    <row r="191" spans="2:20" ht="25.5" customHeight="1" x14ac:dyDescent="0.3">
      <c r="B191" s="21"/>
      <c r="C191" s="21"/>
      <c r="D191" s="190"/>
      <c r="E191" s="190"/>
      <c r="F191" s="190"/>
      <c r="G191" s="190"/>
      <c r="H191" s="190"/>
      <c r="I191" s="190"/>
      <c r="J191" s="190"/>
      <c r="K191" s="190"/>
      <c r="L191" s="196"/>
      <c r="M191" s="102"/>
      <c r="N191" s="102"/>
      <c r="O191" s="102"/>
      <c r="P191" s="102"/>
      <c r="S191" s="20"/>
      <c r="T191" s="20"/>
    </row>
    <row r="192" spans="2:20" ht="25.5" customHeight="1" x14ac:dyDescent="0.3">
      <c r="B192" s="21"/>
      <c r="C192" s="21"/>
      <c r="D192" s="190"/>
      <c r="E192" s="190"/>
      <c r="F192" s="190"/>
      <c r="G192" s="190"/>
      <c r="H192" s="190"/>
      <c r="I192" s="190"/>
      <c r="J192" s="190"/>
      <c r="K192" s="190"/>
      <c r="L192" s="196"/>
      <c r="M192" s="102"/>
      <c r="N192" s="102"/>
      <c r="O192" s="102"/>
      <c r="P192" s="102"/>
      <c r="S192" s="20"/>
      <c r="T192" s="20"/>
    </row>
    <row r="193" spans="1:20" ht="25.5" customHeight="1" x14ac:dyDescent="0.3">
      <c r="B193" s="21"/>
      <c r="C193" s="21"/>
      <c r="D193" s="190"/>
      <c r="E193" s="190"/>
      <c r="F193" s="190"/>
      <c r="G193" s="190"/>
      <c r="H193" s="190"/>
      <c r="I193" s="190"/>
      <c r="J193" s="190"/>
      <c r="K193" s="190"/>
      <c r="L193" s="196"/>
      <c r="M193" s="102"/>
      <c r="N193" s="102"/>
      <c r="O193" s="102"/>
      <c r="P193" s="102"/>
      <c r="S193" s="20"/>
      <c r="T193" s="20"/>
    </row>
    <row r="194" spans="1:20" ht="25.5" customHeight="1" x14ac:dyDescent="0.3">
      <c r="B194" s="21"/>
      <c r="C194" s="21"/>
      <c r="D194" s="190"/>
      <c r="E194" s="190"/>
      <c r="F194" s="190"/>
      <c r="G194" s="190"/>
      <c r="H194" s="190"/>
      <c r="I194" s="190"/>
      <c r="J194" s="190"/>
      <c r="K194" s="190"/>
      <c r="L194" s="196"/>
      <c r="M194" s="102"/>
      <c r="N194" s="102"/>
      <c r="O194" s="102"/>
      <c r="P194" s="102"/>
      <c r="S194" s="20"/>
      <c r="T194" s="20"/>
    </row>
    <row r="195" spans="1:20" ht="25.5" customHeight="1" x14ac:dyDescent="0.3">
      <c r="B195" s="21"/>
      <c r="C195" s="21"/>
      <c r="D195" s="190"/>
      <c r="E195" s="190"/>
      <c r="F195" s="190"/>
      <c r="G195" s="190"/>
      <c r="H195" s="190"/>
      <c r="I195" s="190"/>
      <c r="J195" s="190"/>
      <c r="K195" s="190"/>
      <c r="L195" s="196"/>
      <c r="M195" s="102"/>
      <c r="N195" s="102"/>
      <c r="O195" s="102"/>
      <c r="P195" s="102"/>
      <c r="S195" s="20"/>
      <c r="T195" s="20"/>
    </row>
    <row r="196" spans="1:20" ht="25.5" customHeight="1" x14ac:dyDescent="0.3">
      <c r="B196" s="21"/>
      <c r="C196" s="21"/>
      <c r="D196" s="190"/>
      <c r="E196" s="190"/>
      <c r="F196" s="190"/>
      <c r="G196" s="190"/>
      <c r="H196" s="190"/>
      <c r="I196" s="190"/>
      <c r="J196" s="190"/>
      <c r="K196" s="190"/>
      <c r="L196" s="196"/>
      <c r="M196" s="102"/>
      <c r="N196" s="102"/>
      <c r="O196" s="102"/>
      <c r="P196" s="102"/>
      <c r="S196" s="20"/>
      <c r="T196" s="20"/>
    </row>
    <row r="197" spans="1:20" ht="25.5" customHeight="1" x14ac:dyDescent="0.3">
      <c r="B197" s="21"/>
      <c r="C197" s="21"/>
      <c r="D197" s="190"/>
      <c r="E197" s="190"/>
      <c r="F197" s="190"/>
      <c r="G197" s="190"/>
      <c r="H197" s="190"/>
      <c r="I197" s="190"/>
      <c r="J197" s="190"/>
      <c r="K197" s="190"/>
      <c r="L197" s="196"/>
      <c r="M197" s="190"/>
      <c r="N197" s="190"/>
      <c r="O197" s="190"/>
      <c r="P197" s="190"/>
      <c r="Q197" s="20"/>
      <c r="R197" s="20"/>
      <c r="S197" s="20"/>
      <c r="T197" s="20"/>
    </row>
    <row r="198" spans="1:20" ht="25.5" customHeight="1" x14ac:dyDescent="0.3">
      <c r="A198" s="11"/>
      <c r="B198" s="11"/>
      <c r="C198" s="11"/>
      <c r="D198" s="101"/>
      <c r="E198" s="101"/>
      <c r="F198" s="101"/>
      <c r="G198" s="101"/>
      <c r="H198" s="101"/>
      <c r="I198" s="101"/>
      <c r="J198" s="101"/>
      <c r="K198" s="101"/>
      <c r="L198" s="101"/>
      <c r="M198" s="101"/>
      <c r="N198" s="190"/>
      <c r="O198" s="190"/>
      <c r="P198" s="190"/>
      <c r="Q198" s="20"/>
      <c r="R198" s="20"/>
      <c r="S198" s="20"/>
      <c r="T198" s="20"/>
    </row>
    <row r="199" spans="1:20" ht="25.5" customHeight="1" x14ac:dyDescent="0.3">
      <c r="B199" s="21"/>
      <c r="C199" s="21"/>
      <c r="D199" s="190"/>
      <c r="E199" s="190"/>
      <c r="F199" s="190"/>
      <c r="G199" s="190"/>
      <c r="H199" s="190"/>
      <c r="I199" s="190"/>
      <c r="J199" s="190"/>
      <c r="K199" s="190"/>
      <c r="L199" s="196"/>
      <c r="M199" s="190"/>
      <c r="N199" s="190"/>
      <c r="O199" s="190"/>
      <c r="P199" s="190"/>
      <c r="Q199" s="20"/>
      <c r="R199" s="20"/>
      <c r="S199" s="20"/>
      <c r="T199" s="20"/>
    </row>
    <row r="200" spans="1:20" ht="25.5" customHeight="1" x14ac:dyDescent="0.3">
      <c r="B200" s="21"/>
      <c r="C200" s="21"/>
      <c r="D200" s="190"/>
      <c r="E200" s="190"/>
      <c r="F200" s="190"/>
      <c r="G200" s="190"/>
      <c r="H200" s="190"/>
      <c r="I200" s="190"/>
      <c r="J200" s="190"/>
      <c r="K200" s="190"/>
      <c r="L200" s="196"/>
      <c r="M200" s="190"/>
      <c r="N200" s="190"/>
      <c r="O200" s="190"/>
      <c r="P200" s="190"/>
      <c r="Q200" s="20"/>
      <c r="R200" s="20"/>
      <c r="S200" s="20"/>
      <c r="T200" s="20"/>
    </row>
    <row r="201" spans="1:20" ht="25.5" customHeight="1" x14ac:dyDescent="0.3">
      <c r="B201" s="21"/>
      <c r="C201" s="21"/>
      <c r="D201" s="190"/>
      <c r="E201" s="190"/>
      <c r="F201" s="190"/>
      <c r="G201" s="190"/>
      <c r="H201" s="190"/>
      <c r="I201" s="190"/>
      <c r="J201" s="190"/>
      <c r="K201" s="190"/>
      <c r="L201" s="196"/>
      <c r="M201" s="190"/>
      <c r="N201" s="190"/>
      <c r="O201" s="190"/>
      <c r="P201" s="190"/>
      <c r="Q201" s="20"/>
      <c r="R201" s="20"/>
      <c r="S201" s="20"/>
      <c r="T201" s="20"/>
    </row>
    <row r="202" spans="1:20" ht="25.5" customHeight="1" x14ac:dyDescent="0.3">
      <c r="B202" s="21"/>
      <c r="C202" s="21"/>
      <c r="D202" s="190"/>
      <c r="E202" s="190"/>
      <c r="F202" s="190"/>
      <c r="G202" s="190"/>
      <c r="H202" s="190"/>
      <c r="I202" s="190"/>
      <c r="J202" s="190"/>
      <c r="K202" s="190"/>
      <c r="L202" s="196"/>
      <c r="M202" s="190"/>
      <c r="N202" s="190"/>
      <c r="O202" s="190"/>
      <c r="P202" s="190"/>
      <c r="Q202" s="20"/>
      <c r="R202" s="20"/>
      <c r="S202" s="20"/>
      <c r="T202" s="20"/>
    </row>
    <row r="203" spans="1:20" ht="25.5" customHeight="1" x14ac:dyDescent="0.3">
      <c r="D203" s="102"/>
      <c r="E203" s="102"/>
      <c r="F203" s="102"/>
      <c r="G203" s="102"/>
      <c r="H203" s="102"/>
      <c r="I203" s="102"/>
      <c r="J203" s="102"/>
      <c r="K203" s="102"/>
      <c r="L203" s="102"/>
      <c r="M203" s="102"/>
      <c r="N203" s="102"/>
      <c r="O203" s="102"/>
      <c r="P203" s="102"/>
      <c r="T203" s="20"/>
    </row>
    <row r="204" spans="1:20" ht="25.5" customHeight="1" x14ac:dyDescent="0.3">
      <c r="B204" s="21"/>
      <c r="D204" s="102"/>
      <c r="E204" s="102"/>
      <c r="F204" s="102"/>
      <c r="G204" s="102"/>
      <c r="H204" s="102"/>
      <c r="I204" s="190"/>
      <c r="J204" s="190"/>
      <c r="K204" s="190"/>
      <c r="L204" s="196"/>
      <c r="M204" s="190"/>
      <c r="N204" s="190"/>
      <c r="O204" s="190"/>
      <c r="P204" s="190"/>
      <c r="Q204" s="20"/>
      <c r="R204" s="20"/>
      <c r="S204" s="20"/>
      <c r="T204" s="20"/>
    </row>
    <row r="205" spans="1:20" ht="25.5" customHeight="1" x14ac:dyDescent="0.3">
      <c r="B205" s="21"/>
      <c r="D205" s="102"/>
      <c r="E205" s="102"/>
      <c r="F205" s="102"/>
      <c r="G205" s="102"/>
      <c r="H205" s="102"/>
      <c r="I205" s="190"/>
      <c r="J205" s="190"/>
      <c r="K205" s="190"/>
      <c r="L205" s="196"/>
      <c r="M205" s="190"/>
      <c r="N205" s="190"/>
      <c r="O205" s="190"/>
      <c r="P205" s="190"/>
      <c r="Q205" s="20"/>
      <c r="R205" s="20"/>
      <c r="S205" s="20"/>
      <c r="T205" s="20"/>
    </row>
    <row r="206" spans="1:20" ht="25.5" customHeight="1" x14ac:dyDescent="0.3">
      <c r="B206" s="21"/>
      <c r="D206" s="102"/>
      <c r="E206" s="102"/>
      <c r="F206" s="102"/>
      <c r="G206" s="102"/>
      <c r="H206" s="102"/>
      <c r="I206" s="190"/>
      <c r="J206" s="190"/>
      <c r="K206" s="190"/>
      <c r="L206" s="196"/>
      <c r="M206" s="190"/>
      <c r="N206" s="190"/>
      <c r="O206" s="190"/>
      <c r="P206" s="190"/>
      <c r="Q206" s="20"/>
      <c r="R206" s="20"/>
      <c r="S206" s="20"/>
      <c r="T206" s="20"/>
    </row>
    <row r="207" spans="1:20" ht="25.5" customHeight="1" x14ac:dyDescent="0.3">
      <c r="B207" s="21"/>
      <c r="D207" s="102"/>
      <c r="E207" s="102"/>
      <c r="F207" s="102"/>
      <c r="G207" s="102"/>
      <c r="H207" s="102"/>
      <c r="I207" s="190"/>
      <c r="J207" s="190"/>
      <c r="K207" s="190"/>
      <c r="L207" s="196"/>
      <c r="M207" s="190"/>
      <c r="N207" s="190"/>
      <c r="O207" s="190"/>
      <c r="P207" s="190"/>
      <c r="Q207" s="20"/>
      <c r="R207" s="20"/>
      <c r="S207" s="20"/>
      <c r="T207" s="20"/>
    </row>
    <row r="208" spans="1:20" ht="25.5" customHeight="1" x14ac:dyDescent="0.3">
      <c r="B208" s="21"/>
      <c r="D208" s="102"/>
      <c r="E208" s="102"/>
      <c r="F208" s="102"/>
      <c r="G208" s="102"/>
      <c r="H208" s="102"/>
      <c r="I208" s="190"/>
      <c r="J208" s="190"/>
      <c r="K208" s="190"/>
      <c r="L208" s="196"/>
      <c r="M208" s="190"/>
      <c r="N208" s="190"/>
      <c r="O208" s="190"/>
      <c r="P208" s="190"/>
      <c r="Q208" s="20"/>
      <c r="R208" s="20"/>
      <c r="S208" s="20"/>
      <c r="T208" s="20"/>
    </row>
    <row r="209" spans="2:20" ht="50.15" customHeight="1" x14ac:dyDescent="0.3">
      <c r="B209" s="21"/>
      <c r="D209" s="102"/>
      <c r="E209" s="102"/>
      <c r="F209" s="102"/>
      <c r="G209" s="102"/>
      <c r="H209" s="102"/>
      <c r="I209" s="190"/>
      <c r="J209" s="190"/>
      <c r="K209" s="190"/>
      <c r="L209" s="196"/>
      <c r="M209" s="190"/>
      <c r="N209" s="190"/>
      <c r="O209" s="190"/>
      <c r="P209" s="190"/>
      <c r="Q209" s="20"/>
      <c r="R209" s="20"/>
      <c r="S209" s="20"/>
      <c r="T209" s="20"/>
    </row>
    <row r="210" spans="2:20" ht="50.15" customHeight="1" x14ac:dyDescent="0.3">
      <c r="B210" s="21"/>
      <c r="D210" s="102"/>
      <c r="E210" s="102"/>
      <c r="F210" s="102"/>
      <c r="G210" s="102"/>
      <c r="H210" s="102"/>
      <c r="I210" s="190"/>
      <c r="J210" s="190"/>
      <c r="K210" s="190"/>
      <c r="L210" s="196"/>
      <c r="M210" s="190"/>
      <c r="N210" s="190"/>
      <c r="O210" s="190"/>
      <c r="P210" s="190"/>
      <c r="Q210" s="20"/>
      <c r="R210" s="20"/>
      <c r="S210" s="20"/>
      <c r="T210" s="20"/>
    </row>
    <row r="211" spans="2:20" ht="50.15" customHeight="1" x14ac:dyDescent="0.3">
      <c r="B211" s="21"/>
      <c r="D211" s="102"/>
      <c r="E211" s="102"/>
      <c r="F211" s="102"/>
      <c r="G211" s="102"/>
      <c r="H211" s="102"/>
      <c r="I211" s="190"/>
      <c r="J211" s="190"/>
      <c r="K211" s="190"/>
      <c r="L211" s="196"/>
      <c r="M211" s="190"/>
      <c r="N211" s="190"/>
      <c r="O211" s="190"/>
      <c r="P211" s="190"/>
      <c r="Q211" s="20"/>
      <c r="R211" s="20"/>
      <c r="S211" s="20"/>
      <c r="T211" s="20"/>
    </row>
    <row r="212" spans="2:20" ht="50.15" customHeight="1" x14ac:dyDescent="0.3">
      <c r="B212" s="21"/>
      <c r="D212" s="102"/>
      <c r="E212" s="102"/>
      <c r="F212" s="102"/>
      <c r="G212" s="102"/>
      <c r="H212" s="102"/>
      <c r="I212" s="190"/>
      <c r="J212" s="190"/>
      <c r="K212" s="190"/>
      <c r="L212" s="196"/>
      <c r="M212" s="190"/>
      <c r="N212" s="190"/>
      <c r="O212" s="190"/>
      <c r="P212" s="190"/>
      <c r="Q212" s="20"/>
      <c r="R212" s="20"/>
      <c r="S212" s="20"/>
      <c r="T212" s="20"/>
    </row>
    <row r="213" spans="2:20" ht="25.5" customHeight="1" x14ac:dyDescent="0.3">
      <c r="B213" s="21"/>
      <c r="C213" s="21"/>
      <c r="D213" s="190"/>
      <c r="E213" s="190"/>
      <c r="F213" s="190"/>
      <c r="G213" s="190"/>
      <c r="H213" s="190"/>
      <c r="I213" s="190"/>
      <c r="J213" s="190"/>
      <c r="K213" s="190"/>
      <c r="L213" s="196"/>
      <c r="M213" s="190"/>
      <c r="N213" s="190"/>
      <c r="O213" s="190"/>
      <c r="P213" s="190"/>
      <c r="Q213" s="20"/>
      <c r="R213" s="20"/>
      <c r="S213" s="20"/>
      <c r="T213" s="20"/>
    </row>
    <row r="214" spans="2:20" ht="25.5" customHeight="1" x14ac:dyDescent="0.3">
      <c r="B214" s="21"/>
      <c r="D214" s="102"/>
      <c r="E214" s="102"/>
      <c r="F214" s="102"/>
      <c r="G214" s="102"/>
      <c r="H214" s="102"/>
      <c r="I214" s="190"/>
      <c r="J214" s="102"/>
      <c r="K214" s="102"/>
      <c r="L214" s="102"/>
      <c r="M214" s="102"/>
      <c r="N214" s="190"/>
      <c r="O214" s="102"/>
      <c r="P214" s="102"/>
      <c r="Q214" s="20"/>
      <c r="R214" s="20"/>
      <c r="S214" s="20"/>
      <c r="T214" s="20"/>
    </row>
    <row r="215" spans="2:20" ht="25.5" customHeight="1" x14ac:dyDescent="0.3">
      <c r="B215" s="21"/>
      <c r="C215" s="21"/>
      <c r="D215" s="190"/>
      <c r="E215" s="190"/>
      <c r="F215" s="190"/>
      <c r="G215" s="190"/>
      <c r="H215" s="190"/>
      <c r="I215" s="190"/>
      <c r="J215" s="102"/>
      <c r="K215" s="102"/>
      <c r="L215" s="102"/>
      <c r="M215" s="102"/>
      <c r="N215" s="102"/>
      <c r="O215" s="102"/>
      <c r="P215" s="102"/>
    </row>
    <row r="216" spans="2:20" ht="25.5" customHeight="1" x14ac:dyDescent="0.3">
      <c r="B216" s="21"/>
      <c r="D216" s="102"/>
      <c r="E216" s="102"/>
      <c r="F216" s="102"/>
      <c r="G216" s="102"/>
      <c r="H216" s="102"/>
      <c r="I216" s="190"/>
      <c r="J216" s="102"/>
      <c r="K216" s="102"/>
      <c r="L216" s="102"/>
      <c r="M216" s="102"/>
      <c r="N216" s="102"/>
      <c r="O216" s="102"/>
      <c r="P216" s="102"/>
    </row>
    <row r="217" spans="2:20" ht="25.5" customHeight="1" x14ac:dyDescent="0.3">
      <c r="B217" s="21"/>
      <c r="C217" s="21"/>
      <c r="D217" s="190"/>
      <c r="E217" s="190"/>
      <c r="F217" s="190"/>
      <c r="G217" s="190"/>
      <c r="H217" s="190"/>
      <c r="I217" s="190"/>
      <c r="J217" s="102"/>
      <c r="K217" s="102"/>
      <c r="L217" s="102"/>
      <c r="M217" s="102"/>
      <c r="N217" s="102"/>
      <c r="O217" s="102"/>
      <c r="P217" s="102"/>
    </row>
    <row r="218" spans="2:20" ht="25.5" customHeight="1" x14ac:dyDescent="0.3">
      <c r="B218" s="21"/>
      <c r="D218" s="102"/>
      <c r="E218" s="102"/>
      <c r="F218" s="102"/>
      <c r="G218" s="102"/>
      <c r="H218" s="102"/>
      <c r="I218" s="190"/>
      <c r="J218" s="102"/>
      <c r="K218" s="102"/>
      <c r="L218" s="102"/>
      <c r="M218" s="102"/>
      <c r="N218" s="102"/>
      <c r="O218" s="102"/>
      <c r="P218" s="102"/>
    </row>
    <row r="219" spans="2:20" ht="25.5" customHeight="1" x14ac:dyDescent="0.3">
      <c r="B219" s="21"/>
      <c r="C219" s="21"/>
      <c r="D219" s="190"/>
      <c r="E219" s="190"/>
      <c r="F219" s="190"/>
      <c r="G219" s="190"/>
      <c r="H219" s="190"/>
      <c r="I219" s="190"/>
      <c r="J219" s="102"/>
      <c r="K219" s="102"/>
      <c r="L219" s="102"/>
      <c r="M219" s="102"/>
      <c r="N219" s="102"/>
      <c r="O219" s="102"/>
      <c r="P219" s="102"/>
    </row>
    <row r="220" spans="2:20" ht="25.5" customHeight="1" x14ac:dyDescent="0.3">
      <c r="B220" s="21"/>
      <c r="D220" s="102"/>
      <c r="E220" s="102"/>
      <c r="F220" s="102"/>
      <c r="G220" s="102"/>
      <c r="H220" s="102"/>
      <c r="I220" s="190"/>
      <c r="J220" s="102"/>
      <c r="K220" s="102"/>
      <c r="L220" s="102"/>
      <c r="M220" s="102"/>
      <c r="N220" s="102"/>
      <c r="O220" s="102"/>
      <c r="P220" s="102"/>
    </row>
    <row r="221" spans="2:20" ht="25.5" customHeight="1" x14ac:dyDescent="0.3">
      <c r="B221" s="21"/>
      <c r="C221" s="21"/>
      <c r="D221" s="190"/>
      <c r="E221" s="190"/>
      <c r="F221" s="190"/>
      <c r="G221" s="102"/>
      <c r="H221" s="102"/>
      <c r="I221" s="102"/>
      <c r="J221" s="102"/>
      <c r="K221" s="102"/>
      <c r="L221" s="102"/>
      <c r="M221" s="102"/>
      <c r="N221" s="102"/>
      <c r="O221" s="102"/>
      <c r="P221" s="102"/>
    </row>
    <row r="222" spans="2:20" ht="25.5" customHeight="1" x14ac:dyDescent="0.3">
      <c r="B222" s="21"/>
      <c r="C222" s="21"/>
      <c r="D222" s="21"/>
      <c r="E222" s="21"/>
      <c r="F222" s="21"/>
    </row>
    <row r="223" spans="2:20" ht="25.5" customHeight="1" x14ac:dyDescent="0.3">
      <c r="B223" s="21"/>
      <c r="C223" s="21"/>
      <c r="D223" s="21"/>
      <c r="E223" s="21"/>
      <c r="F223" s="21"/>
    </row>
    <row r="224" spans="2:20" ht="25.5" customHeight="1" x14ac:dyDescent="0.3">
      <c r="B224" s="21"/>
      <c r="C224" s="21"/>
      <c r="D224" s="21"/>
      <c r="E224" s="21"/>
      <c r="F224" s="21"/>
    </row>
    <row r="225" spans="1:18" ht="25.5" customHeight="1" x14ac:dyDescent="0.3">
      <c r="B225" s="21"/>
      <c r="C225" s="21"/>
      <c r="D225" s="21"/>
      <c r="E225" s="21"/>
      <c r="F225" s="21"/>
    </row>
    <row r="226" spans="1:18" ht="25.5" customHeight="1" x14ac:dyDescent="0.3">
      <c r="B226" s="20"/>
      <c r="C226" s="22"/>
      <c r="D226" s="22"/>
      <c r="E226" s="22"/>
    </row>
    <row r="227" spans="1:18" ht="25.5" customHeight="1" x14ac:dyDescent="0.3">
      <c r="C227" s="22"/>
      <c r="D227" s="22"/>
      <c r="E227" s="22"/>
    </row>
    <row r="228" spans="1:18" s="22" customFormat="1" ht="25.4" customHeight="1" x14ac:dyDescent="0.3"/>
    <row r="229" spans="1:18" s="22" customFormat="1" ht="25.4" customHeight="1" x14ac:dyDescent="0.3"/>
    <row r="230" spans="1:18" s="22" customFormat="1" ht="25.4" customHeight="1" x14ac:dyDescent="0.3"/>
    <row r="231" spans="1:18" s="22" customFormat="1" ht="25.4" customHeight="1" x14ac:dyDescent="0.3"/>
    <row r="232" spans="1:18" s="22" customFormat="1" ht="25.4" customHeight="1" x14ac:dyDescent="0.3"/>
    <row r="233" spans="1:18" s="22" customFormat="1" ht="25.4" customHeight="1" x14ac:dyDescent="0.3"/>
    <row r="234" spans="1:18" s="22" customFormat="1" ht="25.4" customHeight="1" x14ac:dyDescent="0.3"/>
    <row r="235" spans="1:18" s="22" customFormat="1" ht="25.4" customHeight="1" x14ac:dyDescent="0.3"/>
    <row r="236" spans="1:18" s="22" customFormat="1" ht="25.4" customHeight="1" x14ac:dyDescent="0.3"/>
    <row r="237" spans="1:18" s="22" customFormat="1" ht="25.4" customHeight="1" x14ac:dyDescent="0.3"/>
    <row r="238" spans="1:18" s="22" customFormat="1" ht="25.4" customHeight="1" x14ac:dyDescent="0.3"/>
    <row r="239" spans="1:18" ht="25.4" customHeight="1" x14ac:dyDescent="0.3">
      <c r="A239" s="22"/>
      <c r="B239" s="22"/>
      <c r="C239" s="22"/>
      <c r="D239" s="22"/>
      <c r="E239" s="22"/>
      <c r="F239" s="22"/>
      <c r="G239" s="22"/>
      <c r="H239" s="22"/>
      <c r="I239" s="22"/>
      <c r="J239" s="22"/>
      <c r="K239" s="22"/>
      <c r="L239" s="22"/>
      <c r="M239" s="22"/>
      <c r="N239" s="22"/>
      <c r="O239" s="22"/>
      <c r="P239" s="22"/>
      <c r="Q239" s="22"/>
      <c r="R239" s="22"/>
    </row>
    <row r="240" spans="1:18" ht="25.4" customHeight="1" x14ac:dyDescent="0.3">
      <c r="A240" s="22"/>
      <c r="B240" s="22"/>
      <c r="C240" s="22"/>
      <c r="D240" s="22"/>
      <c r="E240" s="22"/>
      <c r="F240" s="22"/>
      <c r="G240" s="22"/>
      <c r="H240" s="22"/>
      <c r="I240" s="22"/>
      <c r="J240" s="22"/>
      <c r="K240" s="22"/>
      <c r="L240" s="22"/>
      <c r="M240" s="22"/>
      <c r="N240" s="22"/>
      <c r="O240" s="22"/>
      <c r="P240" s="22"/>
      <c r="Q240" s="22"/>
      <c r="R240" s="22"/>
    </row>
    <row r="241" spans="1:18" ht="25.4" customHeight="1" x14ac:dyDescent="0.3">
      <c r="A241" s="22"/>
      <c r="B241" s="22"/>
      <c r="C241" s="22"/>
      <c r="D241" s="22"/>
      <c r="E241" s="22"/>
      <c r="F241" s="22"/>
      <c r="G241" s="22"/>
      <c r="H241" s="22"/>
      <c r="I241" s="22"/>
      <c r="J241" s="22"/>
      <c r="K241" s="22"/>
      <c r="L241" s="22"/>
      <c r="M241" s="22"/>
      <c r="N241" s="22"/>
      <c r="O241" s="22"/>
      <c r="P241" s="22"/>
      <c r="Q241" s="22"/>
      <c r="R241" s="22"/>
    </row>
    <row r="242" spans="1:18" ht="25.4" customHeight="1" x14ac:dyDescent="0.3"/>
    <row r="243" spans="1:18" ht="25.4" customHeight="1" x14ac:dyDescent="0.3"/>
  </sheetData>
  <sheetProtection algorithmName="SHA-512" hashValue="ANziewy07jAEpNM/+djid938GtGpAOIjVBwjZBqaKda+ws+vsjz8FrnNV5wCN3lUCUNRJ0DKhB2dTZ+Lnd/Dbw==" saltValue="4tuZcv6OFmtdcE/4cv/5NA==" spinCount="100000" sheet="1" formatCells="0" formatColumns="0" formatRows="0" insertColumns="0" insertRows="0" insertHyperlinks="0" deleteColumns="0" deleteRows="0" sort="0" autoFilter="0" pivotTables="0"/>
  <mergeCells count="88">
    <mergeCell ref="B169:C169"/>
    <mergeCell ref="B156:C156"/>
    <mergeCell ref="B157:D157"/>
    <mergeCell ref="M157:N157"/>
    <mergeCell ref="B158:C158"/>
    <mergeCell ref="B159:C159"/>
    <mergeCell ref="B161:C161"/>
    <mergeCell ref="B163:C163"/>
    <mergeCell ref="B165:C165"/>
    <mergeCell ref="B166:C166"/>
    <mergeCell ref="B167:C167"/>
    <mergeCell ref="B168:C168"/>
    <mergeCell ref="B155:C155"/>
    <mergeCell ref="B146:C146"/>
    <mergeCell ref="B147:C147"/>
    <mergeCell ref="B148:D148"/>
    <mergeCell ref="M148:N148"/>
    <mergeCell ref="B149:C149"/>
    <mergeCell ref="B150:C150"/>
    <mergeCell ref="B151:C151"/>
    <mergeCell ref="B152:C152"/>
    <mergeCell ref="B153:D153"/>
    <mergeCell ref="M153:N153"/>
    <mergeCell ref="B154:C154"/>
    <mergeCell ref="B145:D145"/>
    <mergeCell ref="M145:N145"/>
    <mergeCell ref="B75:N75"/>
    <mergeCell ref="B114:N114"/>
    <mergeCell ref="B134:H134"/>
    <mergeCell ref="B135:H136"/>
    <mergeCell ref="A138:N138"/>
    <mergeCell ref="B140:C140"/>
    <mergeCell ref="B141:C141"/>
    <mergeCell ref="B142:D142"/>
    <mergeCell ref="M142:N142"/>
    <mergeCell ref="B143:C143"/>
    <mergeCell ref="B144:C144"/>
    <mergeCell ref="B57:N57"/>
    <mergeCell ref="B41:C41"/>
    <mergeCell ref="F41:G41"/>
    <mergeCell ref="B43:C43"/>
    <mergeCell ref="F43:G43"/>
    <mergeCell ref="B45:E45"/>
    <mergeCell ref="B46:C46"/>
    <mergeCell ref="K46:N48"/>
    <mergeCell ref="I47:I52"/>
    <mergeCell ref="K50:N52"/>
    <mergeCell ref="B53:D53"/>
    <mergeCell ref="B54:D54"/>
    <mergeCell ref="B39:C39"/>
    <mergeCell ref="F39:G39"/>
    <mergeCell ref="B28:C28"/>
    <mergeCell ref="F28:H28"/>
    <mergeCell ref="B29:C29"/>
    <mergeCell ref="F29:H29"/>
    <mergeCell ref="B30:C30"/>
    <mergeCell ref="A32:N32"/>
    <mergeCell ref="B34:C34"/>
    <mergeCell ref="B36:C36"/>
    <mergeCell ref="F36:G36"/>
    <mergeCell ref="B37:C37"/>
    <mergeCell ref="F37:G37"/>
    <mergeCell ref="B25:C25"/>
    <mergeCell ref="F25:H25"/>
    <mergeCell ref="B26:C26"/>
    <mergeCell ref="F26:H26"/>
    <mergeCell ref="B27:C27"/>
    <mergeCell ref="F27:H27"/>
    <mergeCell ref="B24:D24"/>
    <mergeCell ref="F24:I24"/>
    <mergeCell ref="B18:C18"/>
    <mergeCell ref="F18:H18"/>
    <mergeCell ref="B19:C19"/>
    <mergeCell ref="F19:H19"/>
    <mergeCell ref="B20:C20"/>
    <mergeCell ref="F20:H20"/>
    <mergeCell ref="B21:C21"/>
    <mergeCell ref="F21:H21"/>
    <mergeCell ref="B22:C22"/>
    <mergeCell ref="F22:H22"/>
    <mergeCell ref="B23:C23"/>
    <mergeCell ref="B17:D17"/>
    <mergeCell ref="F17:I17"/>
    <mergeCell ref="A6:C6"/>
    <mergeCell ref="A7:B7"/>
    <mergeCell ref="A8:B8"/>
    <mergeCell ref="A9:B9"/>
    <mergeCell ref="A15:N15"/>
  </mergeCells>
  <conditionalFormatting sqref="A138:N141 A142:B142 E142:N142 A143:N144 A145:B145 E145:N145 A146:N147 A148:B148 E148:N148 A149:N152 A153:B153 E153:N153 A154:N156 A157:B157 E157:N157 A158:N170">
    <cfRule type="expression" dxfId="410" priority="60">
      <formula>OR($I$7="",$I$7="Costed Workplan")</formula>
    </cfRule>
  </conditionalFormatting>
  <conditionalFormatting sqref="B34:D34">
    <cfRule type="expression" dxfId="409" priority="59">
      <formula>OR($D$37&lt;$D$28,$D$37=$D$28)</formula>
    </cfRule>
  </conditionalFormatting>
  <conditionalFormatting sqref="B161:D161">
    <cfRule type="expression" dxfId="408" priority="80">
      <formula>AND(OR($D$163="No",$D$163=""),OR($J$163="No",$J$163=""))</formula>
    </cfRule>
  </conditionalFormatting>
  <conditionalFormatting sqref="B163:D169">
    <cfRule type="expression" dxfId="407" priority="8">
      <formula>OR($D$29="",$D$29="No")</formula>
    </cfRule>
  </conditionalFormatting>
  <conditionalFormatting sqref="B165:D169">
    <cfRule type="expression" dxfId="406" priority="81">
      <formula>OR($D$163="",$D$163="No")</formula>
    </cfRule>
  </conditionalFormatting>
  <conditionalFormatting sqref="B39:H39">
    <cfRule type="expression" dxfId="405" priority="49">
      <formula>OR($D$29="",$D$29="No")</formula>
    </cfRule>
  </conditionalFormatting>
  <conditionalFormatting sqref="B41:H41">
    <cfRule type="expression" dxfId="404" priority="48">
      <formula>OR($D$30="No",$D$30="")</formula>
    </cfRule>
  </conditionalFormatting>
  <conditionalFormatting sqref="B43:H43">
    <cfRule type="expression" dxfId="403" priority="58">
      <formula>AND(OR($D$29="No",$D$29=""),OR($D$30="No",$D$30=""))</formula>
    </cfRule>
  </conditionalFormatting>
  <conditionalFormatting sqref="B134:H136">
    <cfRule type="expression" dxfId="402" priority="29">
      <formula>OR(AND(OR(AND($D$37&gt;100000,$G$132&gt;=($D$37-100000)*0.2),$D$37&lt;=100000),OR(AND($H$37&gt;100000,$H$132&gt;=($H$37-100000)*0.2),AND($H$37&lt;=100000,$H$37&gt;0))),AND(OR(AND($D$37&gt;100000,$G$132&gt;=($D$37-100000)*0.2),$D$37&lt;=100000),$H$37=0),AND(AND($D$37&gt;100000,$G$132&lt;($D$37-100000)*0.2),OR(AND($H$37&gt;100000,$H$132&gt;=($H$37-100000)*0.2),AND($H$37&lt;=100000,$H$37&gt;0))))</formula>
    </cfRule>
  </conditionalFormatting>
  <conditionalFormatting sqref="C60:C69">
    <cfRule type="cellIs" dxfId="401" priority="87" operator="equal">
      <formula>"CCM Evolution"</formula>
    </cfRule>
    <cfRule type="cellIs" dxfId="400" priority="89" operator="equal">
      <formula>"COVID19RM"</formula>
    </cfRule>
  </conditionalFormatting>
  <conditionalFormatting sqref="C79:C108">
    <cfRule type="cellIs" dxfId="399" priority="2" operator="equal">
      <formula>"COVID19RM"</formula>
    </cfRule>
    <cfRule type="cellIs" dxfId="398" priority="1" operator="equal">
      <formula>"CCM Evolution"</formula>
    </cfRule>
  </conditionalFormatting>
  <conditionalFormatting sqref="D39">
    <cfRule type="cellIs" dxfId="397" priority="53" operator="greaterThan">
      <formula>$I$22</formula>
    </cfRule>
  </conditionalFormatting>
  <conditionalFormatting sqref="D41">
    <cfRule type="cellIs" dxfId="396" priority="52" operator="greaterThan">
      <formula>$I$29</formula>
    </cfRule>
  </conditionalFormatting>
  <conditionalFormatting sqref="E36">
    <cfRule type="expression" dxfId="395" priority="55">
      <formula>OR($I$7="",$I$7="Costed Workplan")</formula>
    </cfRule>
  </conditionalFormatting>
  <conditionalFormatting sqref="E37">
    <cfRule type="expression" dxfId="394" priority="54">
      <formula>OR($I$7="",$I$7="Costed Workplan")</formula>
    </cfRule>
    <cfRule type="cellIs" dxfId="393" priority="96" operator="greaterThan">
      <formula>1</formula>
    </cfRule>
    <cfRule type="cellIs" dxfId="392" priority="93" operator="lessThan">
      <formula>0.85</formula>
    </cfRule>
    <cfRule type="cellIs" dxfId="391" priority="84" operator="equal">
      <formula>""</formula>
    </cfRule>
  </conditionalFormatting>
  <conditionalFormatting sqref="E38 E40 E42 G46:G54">
    <cfRule type="expression" dxfId="390" priority="73">
      <formula>OR($I$7="",$I$7="Costed Workplan")</formula>
    </cfRule>
  </conditionalFormatting>
  <conditionalFormatting sqref="E39 E41">
    <cfRule type="expression" dxfId="389" priority="69">
      <formula>OR($I$7="",$I$7="Costed Workplan")</formula>
    </cfRule>
  </conditionalFormatting>
  <conditionalFormatting sqref="E39">
    <cfRule type="cellIs" dxfId="388" priority="92" operator="greaterThan">
      <formula>1</formula>
    </cfRule>
    <cfRule type="expression" dxfId="387" priority="91">
      <formula>AND($I$21&gt;0,E39&lt;85%)</formula>
    </cfRule>
    <cfRule type="expression" dxfId="386" priority="85">
      <formula>AND($I$21=0,E39&lt;40%)</formula>
    </cfRule>
    <cfRule type="cellIs" dxfId="385" priority="83" operator="equal">
      <formula>""</formula>
    </cfRule>
  </conditionalFormatting>
  <conditionalFormatting sqref="E41">
    <cfRule type="expression" dxfId="384" priority="95">
      <formula>AND($I$28=0,$E$41&lt;40%)</formula>
    </cfRule>
    <cfRule type="expression" dxfId="383" priority="94">
      <formula>AND($I$28&gt;0,$E$41&lt;85%)</formula>
    </cfRule>
    <cfRule type="cellIs" dxfId="382" priority="90" operator="greaterThan">
      <formula>1</formula>
    </cfRule>
    <cfRule type="cellIs" dxfId="381" priority="82" operator="equal">
      <formula>""</formula>
    </cfRule>
  </conditionalFormatting>
  <conditionalFormatting sqref="F165:F169">
    <cfRule type="expression" dxfId="380" priority="77">
      <formula>OR($D$163="",$D$163="No")</formula>
    </cfRule>
    <cfRule type="expression" dxfId="379" priority="75">
      <formula>OR($I$7="",$I$7="EXPENDITURE REPORT",$I$7="Costed Workplan")</formula>
    </cfRule>
  </conditionalFormatting>
  <conditionalFormatting sqref="F36:H43">
    <cfRule type="expression" dxfId="378" priority="56">
      <formula>OR($I$7="",$I$7="Costed Workplan")</formula>
    </cfRule>
  </conditionalFormatting>
  <conditionalFormatting sqref="F17:I22">
    <cfRule type="expression" dxfId="377" priority="47">
      <formula>OR($D$29="No",$D$29="")</formula>
    </cfRule>
  </conditionalFormatting>
  <conditionalFormatting sqref="F24:I29">
    <cfRule type="expression" dxfId="376" priority="46">
      <formula>OR($D$30="No",$D$30="")</formula>
    </cfRule>
  </conditionalFormatting>
  <conditionalFormatting sqref="H59:H73">
    <cfRule type="expression" dxfId="375" priority="72">
      <formula>OR($I$7="",$I$7="Costed Workplan")</formula>
    </cfRule>
  </conditionalFormatting>
  <conditionalFormatting sqref="H78:H112">
    <cfRule type="expression" dxfId="374" priority="68">
      <formula>OR($I$7="",$I$7="Costed Workplan")</formula>
    </cfRule>
  </conditionalFormatting>
  <conditionalFormatting sqref="H116:H131">
    <cfRule type="expression" dxfId="373" priority="66">
      <formula>OR($I$7="",$I$7="Costed Workplan")</formula>
    </cfRule>
  </conditionalFormatting>
  <conditionalFormatting sqref="H132">
    <cfRule type="expression" dxfId="372" priority="65">
      <formula>OR($I$7="",$I$7="Costed Workplan")</formula>
    </cfRule>
  </conditionalFormatting>
  <conditionalFormatting sqref="I11">
    <cfRule type="expression" dxfId="371" priority="28">
      <formula>OR($D$29="No",$D$29="")</formula>
    </cfRule>
  </conditionalFormatting>
  <conditionalFormatting sqref="I13">
    <cfRule type="expression" dxfId="370" priority="27">
      <formula>OR($D$30="No",$D$30="")</formula>
    </cfRule>
  </conditionalFormatting>
  <conditionalFormatting sqref="I22">
    <cfRule type="cellIs" dxfId="369" priority="51" operator="lessThan">
      <formula>$D$39</formula>
    </cfRule>
  </conditionalFormatting>
  <conditionalFormatting sqref="I29">
    <cfRule type="cellIs" dxfId="368" priority="50" operator="lessThan">
      <formula>$D$41</formula>
    </cfRule>
  </conditionalFormatting>
  <conditionalFormatting sqref="I46:I52">
    <cfRule type="expression" dxfId="367" priority="57">
      <formula>OR(AND($E$54&lt;=2,$G$54&lt;=2),AND($E$54&gt;2,$G$54&lt;=2,$G$54&gt;0))</formula>
    </cfRule>
  </conditionalFormatting>
  <conditionalFormatting sqref="I163:J169">
    <cfRule type="expression" dxfId="366" priority="7">
      <formula>OR($D$30="No",$D$30="")</formula>
    </cfRule>
  </conditionalFormatting>
  <conditionalFormatting sqref="I165:J169">
    <cfRule type="expression" dxfId="365" priority="78">
      <formula>OR($J$163="",$J$163="No")</formula>
    </cfRule>
  </conditionalFormatting>
  <conditionalFormatting sqref="J36">
    <cfRule type="expression" dxfId="364" priority="42">
      <formula>OR($I$7="",$I$7="Costed Workplan")</formula>
    </cfRule>
  </conditionalFormatting>
  <conditionalFormatting sqref="J37">
    <cfRule type="cellIs" dxfId="363" priority="45" operator="greaterThan">
      <formula>1</formula>
    </cfRule>
    <cfRule type="cellIs" dxfId="362" priority="44" operator="lessThan">
      <formula>0.85</formula>
    </cfRule>
    <cfRule type="cellIs" dxfId="361" priority="43" operator="equal">
      <formula>""</formula>
    </cfRule>
  </conditionalFormatting>
  <conditionalFormatting sqref="J39">
    <cfRule type="cellIs" dxfId="360" priority="38" operator="equal">
      <formula>""</formula>
    </cfRule>
    <cfRule type="cellIs" dxfId="359" priority="39" operator="greaterThan">
      <formula>1</formula>
    </cfRule>
    <cfRule type="expression" dxfId="358" priority="40">
      <formula>AND($I$21&gt;0,J39&lt;85%)</formula>
    </cfRule>
    <cfRule type="expression" dxfId="357" priority="41">
      <formula>AND($I$21=0,J39&lt;40%)</formula>
    </cfRule>
  </conditionalFormatting>
  <conditionalFormatting sqref="J41">
    <cfRule type="cellIs" dxfId="356" priority="35" operator="greaterThan">
      <formula>1</formula>
    </cfRule>
    <cfRule type="expression" dxfId="355" priority="36">
      <formula>AND($I$28&gt;0,$J$41&lt;85%)</formula>
    </cfRule>
    <cfRule type="expression" dxfId="354" priority="37">
      <formula>AND($I$28=0,$J$41&lt;40%)</formula>
    </cfRule>
    <cfRule type="cellIs" dxfId="353" priority="34" operator="equal">
      <formula>""</formula>
    </cfRule>
  </conditionalFormatting>
  <conditionalFormatting sqref="J70:J73">
    <cfRule type="expression" dxfId="352" priority="70">
      <formula>OR($I$7="",$I$7="Costed Workplan")</formula>
    </cfRule>
  </conditionalFormatting>
  <conditionalFormatting sqref="J78:J108">
    <cfRule type="expression" dxfId="351" priority="20">
      <formula>OR($I$7="",$I$7="Costed Workplan")</formula>
    </cfRule>
  </conditionalFormatting>
  <conditionalFormatting sqref="J109:J112">
    <cfRule type="expression" dxfId="350" priority="67">
      <formula>OR($I$7="",$I$7="Costed Workplan")</formula>
    </cfRule>
  </conditionalFormatting>
  <conditionalFormatting sqref="J116:J131">
    <cfRule type="expression" dxfId="349" priority="64">
      <formula>OR($I$7="",$I$7="Costed Workplan")</formula>
    </cfRule>
  </conditionalFormatting>
  <conditionalFormatting sqref="J132">
    <cfRule type="expression" dxfId="348" priority="63">
      <formula>OR($I$7="",$I$7="Costed Workplan")</formula>
    </cfRule>
  </conditionalFormatting>
  <conditionalFormatting sqref="J36:K43">
    <cfRule type="expression" dxfId="347" priority="33">
      <formula>OR($I$7="",$I$7="EXPENDITURE REPORT",$I$7="Costed Workplan")</formula>
    </cfRule>
  </conditionalFormatting>
  <conditionalFormatting sqref="J39:K39">
    <cfRule type="expression" dxfId="346" priority="32">
      <formula>OR($D$29="",$D$29="No")</formula>
    </cfRule>
  </conditionalFormatting>
  <conditionalFormatting sqref="J41:K41">
    <cfRule type="expression" dxfId="345" priority="31">
      <formula>OR($D$30="No",$D$30="")</formula>
    </cfRule>
  </conditionalFormatting>
  <conditionalFormatting sqref="J43:K43">
    <cfRule type="expression" dxfId="344" priority="30">
      <formula>AND(OR($D$29="No",$D$29=""),OR($D$30="No",$D$30=""))</formula>
    </cfRule>
  </conditionalFormatting>
  <conditionalFormatting sqref="J59:L69">
    <cfRule type="expression" dxfId="343" priority="24">
      <formula>OR($I$7="",$I$7="Costed Workplan")</formula>
    </cfRule>
  </conditionalFormatting>
  <conditionalFormatting sqref="K116:K131">
    <cfRule type="expression" dxfId="342" priority="16">
      <formula>OR($I$7="",$I$7="Costed Workplan")</formula>
    </cfRule>
  </conditionalFormatting>
  <conditionalFormatting sqref="K78:L108">
    <cfRule type="expression" dxfId="341" priority="13">
      <formula>OR($I$7="",$I$7="Costed Workplan")</formula>
    </cfRule>
  </conditionalFormatting>
  <conditionalFormatting sqref="K46:N48">
    <cfRule type="expression" dxfId="340" priority="98">
      <formula>COUNTIF($D$47:$D$52, "*Evolution")=0</formula>
    </cfRule>
  </conditionalFormatting>
  <conditionalFormatting sqref="K50:N52">
    <cfRule type="expression" dxfId="339" priority="97">
      <formula>COUNTIF($D$47:$D$52, "*C19RM")=0</formula>
    </cfRule>
  </conditionalFormatting>
  <conditionalFormatting sqref="L59:L69">
    <cfRule type="expression" dxfId="338" priority="23">
      <formula>$I$7="Expenditure Report"</formula>
    </cfRule>
  </conditionalFormatting>
  <conditionalFormatting sqref="L70:L73">
    <cfRule type="expression" dxfId="337" priority="25">
      <formula>OR($I$7="",$I$7="EXPENDITURE REPORT",$I$7="Costed Workplan")</formula>
    </cfRule>
  </conditionalFormatting>
  <conditionalFormatting sqref="L78:L108">
    <cfRule type="expression" dxfId="336" priority="12">
      <formula>$I$7="Expenditure Report"</formula>
    </cfRule>
  </conditionalFormatting>
  <conditionalFormatting sqref="L109:L112">
    <cfRule type="expression" dxfId="335" priority="21">
      <formula>OR($I$7="",$I$7="EXPENDITURE REPORT",$I$7="Costed Workplan")</formula>
    </cfRule>
  </conditionalFormatting>
  <conditionalFormatting sqref="L116">
    <cfRule type="expression" dxfId="334" priority="10">
      <formula>OR($I$7="",$I$7="Costed Workplan")</formula>
    </cfRule>
    <cfRule type="expression" dxfId="333" priority="9">
      <formula>$I$7="Expenditure Report"</formula>
    </cfRule>
  </conditionalFormatting>
  <conditionalFormatting sqref="L117:L131">
    <cfRule type="expression" dxfId="332" priority="15">
      <formula>$I$7="Expenditure Report"</formula>
    </cfRule>
  </conditionalFormatting>
  <conditionalFormatting sqref="L165:L169">
    <cfRule type="expression" dxfId="331" priority="74">
      <formula>OR($I$7="",$I$7="EXPENDITURE REPORT",$I$7="Costed Workplan")</formula>
    </cfRule>
    <cfRule type="expression" dxfId="330" priority="76">
      <formula>OR($J$163="",$J$163="No")</formula>
    </cfRule>
  </conditionalFormatting>
  <conditionalFormatting sqref="L117:N132">
    <cfRule type="expression" dxfId="329" priority="62">
      <formula>OR($I$7="",$I$7="EXPENDITURE REPORT",$I$7="Costed Workplan")</formula>
    </cfRule>
  </conditionalFormatting>
  <conditionalFormatting sqref="M59:N73">
    <cfRule type="expression" dxfId="328" priority="26">
      <formula>OR($I$7="",$I$7="EXPENDITURE REPORT",$I$7="Costed Workplan")</formula>
    </cfRule>
  </conditionalFormatting>
  <conditionalFormatting sqref="M78:N112">
    <cfRule type="expression" dxfId="327" priority="14">
      <formula>OR($I$7="",$I$7="EXPENDITURE REPORT",$I$7="Costed Workplan")</formula>
    </cfRule>
  </conditionalFormatting>
  <conditionalFormatting sqref="M116:N116">
    <cfRule type="expression" dxfId="326" priority="11">
      <formula>OR($I$7="",$I$7="EXPENDITURE REPORT",$I$7="Costed Workplan")</formula>
    </cfRule>
  </conditionalFormatting>
  <conditionalFormatting sqref="M140:N159">
    <cfRule type="expression" dxfId="325" priority="61">
      <formula>OR($I$7="",$I$7="EXPENDITURE REPORT",$I$7="Costed Workplan")</formula>
    </cfRule>
  </conditionalFormatting>
  <dataValidations count="8">
    <dataValidation type="decimal" allowBlank="1" showInputMessage="1" showErrorMessage="1" sqref="D154:D156 D169 J169 D161 M154:M156 F169 L169" xr:uid="{70AD79E6-0AD4-4052-8B01-3283F4AC4571}">
      <formula1>-9999999</formula1>
      <formula2>9999999</formula2>
    </dataValidation>
    <dataValidation type="decimal" allowBlank="1" showInputMessage="1" showErrorMessage="1" sqref="D141 L166:L168 D146:D147 D149:D152 D158:D159 J166:J168 D166:D168 M141 M143:M144 M146:M147 M149:M152 M158:M159 F166:F168 D143" xr:uid="{8BB52C44-D035-4B07-83AA-594C146D851D}">
      <formula1>0</formula1>
      <formula2>9999999</formula2>
    </dataValidation>
    <dataValidation type="whole" allowBlank="1" showInputMessage="1" showErrorMessage="1" sqref="D23" xr:uid="{5B72C335-B410-4865-81D3-2326868BAD33}">
      <formula1>0</formula1>
      <formula2>1000000</formula2>
    </dataValidation>
    <dataValidation type="decimal" allowBlank="1" showInputMessage="1" showErrorMessage="1" sqref="G60:G69 H60:H68 L60:L68" xr:uid="{EADE795C-DA62-4096-B750-8C1F73416BDE}">
      <formula1>0</formula1>
      <formula2>500000</formula2>
    </dataValidation>
    <dataValidation type="list" allowBlank="1" showInputMessage="1" showErrorMessage="1" sqref="F60:F69 F79:F108" xr:uid="{F742C4B6-D780-4C8B-82E7-B0B9F4A4033C}">
      <formula1>INDIRECT(SUBSTITUTE(C60&amp;D60&amp;E60," ",""))</formula1>
    </dataValidation>
    <dataValidation type="list" allowBlank="1" showInputMessage="1" showErrorMessage="1" sqref="D60:D69 D79:D108" xr:uid="{426EF133-F7EF-4303-9104-04C2D35A36AD}">
      <formula1>INDIRECT(SUBSTITUTE(C60," ",""))</formula1>
    </dataValidation>
    <dataValidation type="list" allowBlank="1" showInputMessage="1" showErrorMessage="1" sqref="E60:E69 E79:E108" xr:uid="{275C7972-3EA8-4682-B41A-E4764CFA0E47}">
      <formula1>INDIRECT(SUBSTITUTE(C60&amp;D60," ",""))</formula1>
    </dataValidation>
    <dataValidation type="decimal" allowBlank="1" showInputMessage="1" showErrorMessage="1" sqref="D144" xr:uid="{745A8452-C053-4372-8E73-14DB7B421C62}">
      <formula1>-999999</formula1>
      <formula2>9999999</formula2>
    </dataValidation>
  </dataValidations>
  <hyperlinks>
    <hyperlink ref="I9" location="SUMMARY!A5" display="Summary graphs, CCM Funding Envelope" xr:uid="{25CBBAB2-F19F-4458-919E-894BDAD5D518}"/>
    <hyperlink ref="I11" location="SUMMARY!A94" display="Summary graphs, CCM Evolution" xr:uid="{4A946535-7DC4-48A3-AB3B-73ADE254CE29}"/>
    <hyperlink ref="I13" location="SUMMARY!A136" display="Summary graphs, C19RM Engagement support" xr:uid="{7C4E0C1D-5821-4C9C-9404-5CBBBD7B2AB9}"/>
  </hyperlinks>
  <pageMargins left="0.7" right="0.7" top="0.75" bottom="0.75" header="0.3" footer="0.3"/>
  <pageSetup paperSize="8" scale="42" fitToHeight="0" orientation="landscape" r:id="rId1"/>
  <rowBreaks count="1" manualBreakCount="1">
    <brk id="56" max="13" man="1"/>
  </rowBreaks>
  <drawing r:id="rId2"/>
  <legacyDrawing r:id="rId3"/>
  <tableParts count="6">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2">
        <x14:dataValidation type="list" allowBlank="1" showInputMessage="1" showErrorMessage="1" xr:uid="{50FEEC54-7C53-4253-9382-8604923812DA}">
          <x14:formula1>
            <xm:f>List_DropDown_Cells!$G$7:$G$9</xm:f>
          </x14:formula1>
          <xm:sqref>C9</xm:sqref>
        </x14:dataValidation>
        <x14:dataValidation type="list" allowBlank="1" showInputMessage="1" showErrorMessage="1" xr:uid="{AE0BBAC3-3544-4CFC-A27A-1043FF94EFF3}">
          <x14:formula1>
            <xm:f>List_DropDown_Cells!$C$2:$C$5</xm:f>
          </x14:formula1>
          <xm:sqref>D25</xm:sqref>
        </x14:dataValidation>
        <x14:dataValidation type="list" allowBlank="1" showInputMessage="1" showErrorMessage="1" xr:uid="{ECD82BEF-BB0B-4236-9A33-02DCD1168BFE}">
          <x14:formula1>
            <xm:f>List_DropDown_Cells!$G$2:$G$4</xm:f>
          </x14:formula1>
          <xm:sqref>I7</xm:sqref>
        </x14:dataValidation>
        <x14:dataValidation type="list" allowBlank="1" showInputMessage="1" showErrorMessage="1" xr:uid="{4021E2AC-BFAD-4683-9DF4-5453A413AE4C}">
          <x14:formula1>
            <xm:f>List_DropDown_Cells!$C$8:$C$12</xm:f>
          </x14:formula1>
          <xm:sqref>D47:D52</xm:sqref>
        </x14:dataValidation>
        <x14:dataValidation type="list" allowBlank="1" showInputMessage="1" showErrorMessage="1" xr:uid="{257CA52E-3ABB-4528-B4BA-B229DAEF2300}">
          <x14:formula1>
            <xm:f>List_DropDown_Cells!$A$2:$A$3</xm:f>
          </x14:formula1>
          <xm:sqref>D22</xm:sqref>
        </x14:dataValidation>
        <x14:dataValidation type="list" allowBlank="1" showInputMessage="1" showErrorMessage="1" xr:uid="{F5068A0C-5E2E-4D6F-8AAC-2488BFA4DDCB}">
          <x14:formula1>
            <xm:f>List_DropDown_Cells!$E$2:$E$6</xm:f>
          </x14:formula1>
          <xm:sqref>C47:C52</xm:sqref>
        </x14:dataValidation>
        <x14:dataValidation type="list" allowBlank="1" showInputMessage="1" showErrorMessage="1" xr:uid="{72F1A963-8F8C-4AB5-AC05-6EA8C6621F05}">
          <x14:formula1>
            <xm:f>List_DropDown_Cells!$A$8:$A$9</xm:f>
          </x14:formula1>
          <xm:sqref>J163 D163 D29:D30</xm:sqref>
        </x14:dataValidation>
        <x14:dataValidation type="list" allowBlank="1" showInputMessage="1" showErrorMessage="1" xr:uid="{27E0B5A2-14E8-4FDE-9CD7-B8C7E9EF85E7}">
          <x14:formula1>
            <xm:f>List_DropDown_Cells!$A$19:$A$21</xm:f>
          </x14:formula1>
          <xm:sqref>C60:C69 C79:C108</xm:sqref>
        </x14:dataValidation>
        <x14:dataValidation type="list" allowBlank="1" showInputMessage="1" showErrorMessage="1" xr:uid="{1B0B1785-CE13-4B98-839F-17237EE8635E}">
          <x14:formula1>
            <xm:f>List_DropDown_Cells!$G$27:$G$32</xm:f>
          </x14:formula1>
          <xm:sqref>E117:E131</xm:sqref>
        </x14:dataValidation>
        <x14:dataValidation type="list" allowBlank="1" showInputMessage="1" showErrorMessage="1" xr:uid="{0ADC9082-9B2A-4A0B-AC76-8DF3258705CA}">
          <x14:formula1>
            <xm:f>List_DropDown_Cells!$C$19:$C$22</xm:f>
          </x14:formula1>
          <xm:sqref>D117:D131</xm:sqref>
        </x14:dataValidation>
        <x14:dataValidation type="list" allowBlank="1" showInputMessage="1" showErrorMessage="1" xr:uid="{1B37548F-CB79-4865-B989-AD0BA977A550}">
          <x14:formula1>
            <xm:f>List_CCM_Names!$A$1:$A$124</xm:f>
          </x14:formula1>
          <xm:sqref>D18</xm:sqref>
        </x14:dataValidation>
        <x14:dataValidation type="list" allowBlank="1" showInputMessage="1" showErrorMessage="1" xr:uid="{CA9DE7F5-1D01-4B2D-9A52-9AAA60A8CABC}">
          <x14:formula1>
            <xm:f>List_DropDown_Cells!$K$2:$K$20</xm:f>
          </x14:formula1>
          <xm:sqref>F117:F131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AB5EE-1507-4782-8F44-9CAE5C4C3225}">
  <sheetPr>
    <tabColor rgb="FF92D050"/>
    <pageSetUpPr fitToPage="1"/>
  </sheetPr>
  <dimension ref="A1:AR243"/>
  <sheetViews>
    <sheetView showGridLines="0" view="pageBreakPreview" topLeftCell="A87" zoomScale="70" zoomScaleNormal="90" zoomScaleSheetLayoutView="70" workbookViewId="0">
      <selection activeCell="G82" sqref="G82"/>
    </sheetView>
  </sheetViews>
  <sheetFormatPr baseColWidth="10" defaultColWidth="10.58203125" defaultRowHeight="25.5" customHeight="1" x14ac:dyDescent="0.3"/>
  <cols>
    <col min="1" max="1" width="11.58203125" style="12" customWidth="1"/>
    <col min="2" max="2" width="12.08203125" style="12" customWidth="1"/>
    <col min="3" max="3" width="35.08203125" style="12" customWidth="1"/>
    <col min="4" max="4" width="30.58203125" style="12" customWidth="1"/>
    <col min="5" max="5" width="24.08203125" style="12" customWidth="1"/>
    <col min="6" max="7" width="20.58203125" style="12" customWidth="1"/>
    <col min="8" max="8" width="17.08203125" style="12" customWidth="1"/>
    <col min="9" max="9" width="84.08203125" style="12" customWidth="1"/>
    <col min="10" max="10" width="19.58203125" style="12" customWidth="1"/>
    <col min="11" max="11" width="40.58203125" style="12" customWidth="1"/>
    <col min="12" max="13" width="20.58203125" style="12" customWidth="1"/>
    <col min="14" max="14" width="40.58203125" style="12" customWidth="1"/>
    <col min="15" max="15" width="10.58203125" style="12"/>
    <col min="16" max="16" width="21.58203125" style="12" customWidth="1"/>
    <col min="17" max="17" width="30.58203125" style="12" customWidth="1"/>
    <col min="18" max="18" width="18.58203125" style="12" customWidth="1"/>
    <col min="19" max="19" width="12.08203125" style="12" customWidth="1"/>
    <col min="20" max="20" width="3.08203125" style="12" customWidth="1"/>
    <col min="21" max="21" width="2.5" style="12" customWidth="1"/>
    <col min="22" max="22" width="10.58203125" style="12" customWidth="1"/>
    <col min="23" max="16384" width="10.58203125" style="12"/>
  </cols>
  <sheetData>
    <row r="1" spans="1:22" ht="25.5" customHeight="1" x14ac:dyDescent="0.3">
      <c r="A1" s="102"/>
      <c r="B1" s="102"/>
      <c r="C1" s="102"/>
      <c r="D1" s="101"/>
      <c r="E1" s="101"/>
      <c r="F1" s="102"/>
      <c r="G1" s="102"/>
      <c r="H1" s="102"/>
      <c r="I1" s="102"/>
      <c r="J1" s="102"/>
      <c r="K1" s="102"/>
      <c r="L1" s="102"/>
      <c r="M1" s="102"/>
      <c r="N1" s="102"/>
      <c r="O1" s="102"/>
      <c r="P1" s="102"/>
    </row>
    <row r="2" spans="1:22" ht="25.5" customHeight="1" x14ac:dyDescent="0.3">
      <c r="A2" s="102"/>
      <c r="B2" s="101"/>
      <c r="C2" s="101"/>
      <c r="D2" s="101"/>
      <c r="E2" s="101"/>
      <c r="F2" s="101"/>
      <c r="G2" s="101"/>
      <c r="H2" s="101"/>
      <c r="I2" s="101"/>
      <c r="J2" s="102"/>
      <c r="K2" s="102"/>
      <c r="L2" s="102"/>
      <c r="M2" s="102"/>
      <c r="N2" s="102"/>
      <c r="O2" s="101"/>
      <c r="P2" s="101"/>
      <c r="Q2" s="11"/>
    </row>
    <row r="3" spans="1:22" ht="25.5" customHeight="1" x14ac:dyDescent="0.3">
      <c r="A3" s="101"/>
      <c r="B3" s="101"/>
      <c r="C3" s="101"/>
      <c r="D3" s="101"/>
      <c r="E3" s="101"/>
      <c r="F3" s="101"/>
      <c r="G3" s="101"/>
      <c r="H3" s="101"/>
      <c r="I3" s="103" t="s">
        <v>347</v>
      </c>
      <c r="J3" s="102"/>
      <c r="K3" s="102"/>
      <c r="L3" s="102"/>
      <c r="M3" s="102"/>
      <c r="N3" s="102"/>
      <c r="O3" s="101"/>
      <c r="P3" s="101"/>
      <c r="Q3" s="11"/>
      <c r="R3" s="11"/>
      <c r="S3" s="11"/>
      <c r="T3" s="11"/>
      <c r="U3" s="11"/>
      <c r="V3" s="11"/>
    </row>
    <row r="4" spans="1:22" ht="25.4" customHeight="1" x14ac:dyDescent="0.3">
      <c r="A4" s="101"/>
      <c r="B4" s="101"/>
      <c r="C4" s="101"/>
      <c r="D4" s="101"/>
      <c r="E4" s="101"/>
      <c r="F4" s="101"/>
      <c r="G4" s="101"/>
      <c r="H4" s="101"/>
      <c r="I4" s="101"/>
      <c r="J4" s="102"/>
      <c r="K4" s="102"/>
      <c r="L4" s="102"/>
      <c r="M4" s="102"/>
      <c r="N4" s="102"/>
      <c r="O4" s="101"/>
      <c r="P4" s="101"/>
      <c r="Q4" s="11"/>
      <c r="R4" s="11"/>
      <c r="S4" s="11"/>
      <c r="T4" s="11"/>
      <c r="U4" s="11"/>
      <c r="V4" s="11"/>
    </row>
    <row r="5" spans="1:22" ht="25.4" customHeight="1" thickBot="1" x14ac:dyDescent="0.35">
      <c r="A5" s="101"/>
      <c r="B5" s="101"/>
      <c r="C5" s="101"/>
      <c r="D5" s="101"/>
      <c r="E5" s="101"/>
      <c r="F5" s="101"/>
      <c r="G5" s="101"/>
      <c r="H5" s="101"/>
      <c r="I5" s="101"/>
      <c r="J5" s="102"/>
      <c r="K5" s="102"/>
      <c r="L5" s="102"/>
      <c r="M5" s="102"/>
      <c r="N5" s="102"/>
      <c r="O5" s="101"/>
      <c r="P5" s="101"/>
      <c r="Q5" s="11"/>
      <c r="R5" s="11"/>
      <c r="S5" s="11"/>
      <c r="T5" s="11"/>
      <c r="U5" s="11"/>
      <c r="V5" s="11"/>
    </row>
    <row r="6" spans="1:22" ht="25.4" customHeight="1" thickBot="1" x14ac:dyDescent="0.35">
      <c r="A6" s="460" t="s">
        <v>360</v>
      </c>
      <c r="B6" s="460"/>
      <c r="C6" s="460"/>
      <c r="D6" s="101"/>
      <c r="E6" s="101"/>
      <c r="F6" s="101"/>
      <c r="G6" s="101"/>
      <c r="H6" s="101"/>
      <c r="I6" s="104" t="s">
        <v>348</v>
      </c>
      <c r="J6" s="102"/>
      <c r="K6" s="105"/>
      <c r="L6" s="102"/>
      <c r="M6" s="102"/>
      <c r="N6" s="102"/>
      <c r="O6" s="101"/>
      <c r="P6" s="101"/>
      <c r="Q6" s="11"/>
      <c r="R6" s="11"/>
      <c r="S6" s="11"/>
      <c r="T6" s="11"/>
      <c r="U6" s="11"/>
      <c r="V6" s="11"/>
    </row>
    <row r="7" spans="1:22" ht="25.4" customHeight="1" thickBot="1" x14ac:dyDescent="0.35">
      <c r="A7" s="510" t="s">
        <v>362</v>
      </c>
      <c r="B7" s="510"/>
      <c r="C7" s="14" t="s">
        <v>416</v>
      </c>
      <c r="D7" s="101"/>
      <c r="E7" s="101"/>
      <c r="F7" s="101"/>
      <c r="G7" s="101"/>
      <c r="H7" s="101"/>
      <c r="I7" s="84" t="s">
        <v>344</v>
      </c>
      <c r="J7" s="102"/>
      <c r="K7" s="102"/>
      <c r="L7" s="102"/>
      <c r="M7" s="102"/>
      <c r="N7" s="102"/>
      <c r="O7" s="101"/>
      <c r="P7" s="101"/>
      <c r="Q7" s="11"/>
      <c r="R7" s="11"/>
      <c r="S7" s="11"/>
      <c r="T7" s="11"/>
      <c r="U7" s="11"/>
      <c r="V7" s="11"/>
    </row>
    <row r="8" spans="1:22" ht="25.4" customHeight="1" thickBot="1" x14ac:dyDescent="0.35">
      <c r="A8" s="510" t="s">
        <v>366</v>
      </c>
      <c r="B8" s="510"/>
      <c r="C8" s="15" t="s">
        <v>417</v>
      </c>
      <c r="D8" s="101"/>
      <c r="E8" s="101"/>
      <c r="F8" s="101"/>
      <c r="G8" s="101"/>
      <c r="H8" s="101"/>
      <c r="I8" s="102"/>
      <c r="J8" s="102"/>
      <c r="K8" s="102"/>
      <c r="L8" s="102"/>
      <c r="M8" s="102"/>
      <c r="N8" s="102"/>
      <c r="O8" s="101"/>
      <c r="P8" s="101"/>
      <c r="Q8" s="11"/>
      <c r="R8" s="11"/>
      <c r="S8" s="11"/>
      <c r="T8" s="11"/>
      <c r="U8" s="11"/>
      <c r="V8" s="11"/>
    </row>
    <row r="9" spans="1:22" ht="25.4" customHeight="1" thickBot="1" x14ac:dyDescent="0.35">
      <c r="A9" s="510" t="s">
        <v>361</v>
      </c>
      <c r="B9" s="510"/>
      <c r="C9" s="14" t="s">
        <v>364</v>
      </c>
      <c r="D9" s="101"/>
      <c r="E9" s="101"/>
      <c r="F9" s="101"/>
      <c r="G9" s="101"/>
      <c r="H9" s="101"/>
      <c r="I9" s="106" t="s">
        <v>358</v>
      </c>
      <c r="J9" s="102"/>
      <c r="K9" s="102"/>
      <c r="L9" s="102"/>
      <c r="M9" s="102"/>
      <c r="N9" s="102"/>
      <c r="O9" s="101"/>
      <c r="P9" s="101"/>
      <c r="Q9" s="11"/>
      <c r="R9" s="11"/>
      <c r="S9" s="11"/>
      <c r="T9" s="11"/>
      <c r="U9" s="11"/>
      <c r="V9" s="11"/>
    </row>
    <row r="10" spans="1:22" ht="25.4" customHeight="1" thickBot="1" x14ac:dyDescent="0.35">
      <c r="A10" s="101"/>
      <c r="B10" s="101"/>
      <c r="C10" s="101"/>
      <c r="D10" s="101"/>
      <c r="E10" s="101"/>
      <c r="F10" s="101"/>
      <c r="G10" s="101"/>
      <c r="H10" s="101"/>
      <c r="I10" s="107"/>
      <c r="J10" s="102"/>
      <c r="K10" s="102"/>
      <c r="L10" s="102"/>
      <c r="M10" s="102"/>
      <c r="N10" s="102"/>
      <c r="O10" s="101"/>
      <c r="P10" s="101"/>
      <c r="Q10" s="11"/>
      <c r="R10" s="11"/>
      <c r="S10" s="11"/>
      <c r="T10" s="11"/>
      <c r="U10" s="11"/>
      <c r="V10" s="11"/>
    </row>
    <row r="11" spans="1:22" ht="25.4" customHeight="1" thickBot="1" x14ac:dyDescent="0.35">
      <c r="A11" s="101"/>
      <c r="B11" s="101"/>
      <c r="C11" s="101"/>
      <c r="D11" s="101"/>
      <c r="E11" s="101"/>
      <c r="F11" s="101"/>
      <c r="G11" s="101"/>
      <c r="H11" s="101"/>
      <c r="I11" s="108" t="s">
        <v>359</v>
      </c>
      <c r="J11" s="109"/>
      <c r="K11" s="102"/>
      <c r="L11" s="102"/>
      <c r="M11" s="102"/>
      <c r="N11" s="102"/>
      <c r="O11" s="101"/>
      <c r="P11" s="101"/>
      <c r="Q11" s="11"/>
      <c r="R11" s="11"/>
      <c r="S11" s="11"/>
      <c r="T11" s="11"/>
      <c r="U11" s="11"/>
      <c r="V11" s="11"/>
    </row>
    <row r="12" spans="1:22" ht="25.4" customHeight="1" thickBot="1" x14ac:dyDescent="0.35">
      <c r="A12" s="101"/>
      <c r="B12" s="101"/>
      <c r="C12" s="101"/>
      <c r="D12" s="101"/>
      <c r="E12" s="101"/>
      <c r="F12" s="101"/>
      <c r="G12" s="101"/>
      <c r="H12" s="101"/>
      <c r="I12" s="102"/>
      <c r="J12" s="102"/>
      <c r="K12" s="102"/>
      <c r="L12" s="102"/>
      <c r="M12" s="102"/>
      <c r="N12" s="102"/>
      <c r="O12" s="101"/>
      <c r="P12" s="101"/>
      <c r="Q12" s="11"/>
      <c r="R12" s="11"/>
      <c r="S12" s="11"/>
      <c r="T12" s="11"/>
      <c r="U12" s="11"/>
      <c r="V12" s="11"/>
    </row>
    <row r="13" spans="1:22" ht="25.4" customHeight="1" thickBot="1" x14ac:dyDescent="0.35">
      <c r="A13" s="101"/>
      <c r="B13" s="101"/>
      <c r="C13" s="101"/>
      <c r="D13" s="101"/>
      <c r="E13" s="101"/>
      <c r="F13" s="101"/>
      <c r="G13" s="101"/>
      <c r="H13" s="101"/>
      <c r="I13" s="106" t="s">
        <v>382</v>
      </c>
      <c r="J13" s="102"/>
      <c r="K13" s="102"/>
      <c r="L13" s="102"/>
      <c r="M13" s="102"/>
      <c r="N13" s="102"/>
      <c r="O13" s="101"/>
      <c r="P13" s="101"/>
      <c r="Q13" s="11"/>
      <c r="R13" s="11"/>
      <c r="S13" s="11"/>
      <c r="T13" s="11"/>
      <c r="U13" s="11"/>
      <c r="V13" s="11"/>
    </row>
    <row r="14" spans="1:22" ht="25.4" customHeight="1" thickBot="1" x14ac:dyDescent="0.35">
      <c r="A14" s="101"/>
      <c r="B14" s="101"/>
      <c r="C14" s="101"/>
      <c r="D14" s="101"/>
      <c r="E14" s="101"/>
      <c r="F14" s="101"/>
      <c r="G14" s="101"/>
      <c r="H14" s="101"/>
      <c r="I14" s="101"/>
      <c r="J14" s="102"/>
      <c r="K14" s="102"/>
      <c r="L14" s="102"/>
      <c r="M14" s="102"/>
      <c r="N14" s="102"/>
      <c r="O14" s="101"/>
      <c r="P14" s="101"/>
      <c r="Q14" s="11"/>
      <c r="R14" s="11"/>
      <c r="S14" s="11"/>
      <c r="T14" s="11"/>
      <c r="U14" s="11"/>
      <c r="V14" s="11"/>
    </row>
    <row r="15" spans="1:22" ht="25.5" customHeight="1" thickBot="1" x14ac:dyDescent="0.35">
      <c r="A15" s="459" t="s">
        <v>149</v>
      </c>
      <c r="B15" s="459"/>
      <c r="C15" s="459"/>
      <c r="D15" s="459"/>
      <c r="E15" s="459"/>
      <c r="F15" s="459"/>
      <c r="G15" s="459"/>
      <c r="H15" s="459"/>
      <c r="I15" s="459"/>
      <c r="J15" s="459"/>
      <c r="K15" s="459"/>
      <c r="L15" s="459"/>
      <c r="M15" s="459"/>
      <c r="N15" s="459"/>
      <c r="O15" s="101"/>
      <c r="P15" s="101"/>
      <c r="Q15" s="11"/>
      <c r="R15" s="11"/>
      <c r="S15" s="11"/>
      <c r="T15" s="11"/>
      <c r="U15" s="11"/>
      <c r="V15" s="11"/>
    </row>
    <row r="16" spans="1:22" ht="35.15" customHeight="1" x14ac:dyDescent="0.3">
      <c r="A16" s="102"/>
      <c r="B16" s="110"/>
      <c r="C16" s="110"/>
      <c r="D16" s="110"/>
      <c r="E16" s="110"/>
      <c r="F16" s="110"/>
      <c r="G16" s="110"/>
      <c r="H16" s="110"/>
      <c r="I16" s="110"/>
      <c r="J16" s="110"/>
      <c r="K16" s="110"/>
      <c r="L16" s="110"/>
      <c r="M16" s="110"/>
      <c r="N16" s="110"/>
      <c r="O16" s="110"/>
      <c r="P16" s="110"/>
      <c r="Q16" s="13"/>
      <c r="R16" s="13"/>
    </row>
    <row r="17" spans="1:22" ht="35.15" customHeight="1" thickBot="1" x14ac:dyDescent="0.35">
      <c r="A17" s="102"/>
      <c r="B17" s="503" t="s">
        <v>162</v>
      </c>
      <c r="C17" s="503"/>
      <c r="D17" s="503"/>
      <c r="E17" s="102"/>
      <c r="F17" s="503" t="s">
        <v>195</v>
      </c>
      <c r="G17" s="503"/>
      <c r="H17" s="503"/>
      <c r="I17" s="503"/>
      <c r="J17" s="111"/>
      <c r="K17" s="102"/>
      <c r="L17" s="102"/>
      <c r="M17" s="102"/>
      <c r="N17" s="102"/>
      <c r="O17" s="102"/>
      <c r="P17" s="102"/>
    </row>
    <row r="18" spans="1:22" ht="35.15" customHeight="1" thickBot="1" x14ac:dyDescent="0.35">
      <c r="A18" s="102"/>
      <c r="B18" s="490" t="s">
        <v>168</v>
      </c>
      <c r="C18" s="490"/>
      <c r="D18" s="14" t="s">
        <v>29</v>
      </c>
      <c r="E18" s="115"/>
      <c r="F18" s="504" t="s">
        <v>294</v>
      </c>
      <c r="G18" s="505"/>
      <c r="H18" s="506"/>
      <c r="I18" s="15">
        <v>45292</v>
      </c>
      <c r="J18" s="102"/>
      <c r="K18" s="102"/>
      <c r="L18" s="102"/>
      <c r="M18" s="102"/>
      <c r="N18" s="102"/>
      <c r="O18" s="102"/>
      <c r="P18" s="102"/>
    </row>
    <row r="19" spans="1:22" ht="35.15" customHeight="1" thickBot="1" x14ac:dyDescent="0.35">
      <c r="A19" s="102"/>
      <c r="B19" s="490" t="s">
        <v>135</v>
      </c>
      <c r="C19" s="490"/>
      <c r="D19" s="14" t="s">
        <v>391</v>
      </c>
      <c r="E19" s="115"/>
      <c r="F19" s="427" t="s">
        <v>295</v>
      </c>
      <c r="G19" s="428"/>
      <c r="H19" s="429"/>
      <c r="I19" s="112">
        <v>45291</v>
      </c>
      <c r="J19" s="102"/>
      <c r="K19" s="102"/>
      <c r="L19" s="102"/>
      <c r="M19" s="102"/>
      <c r="N19" s="102"/>
      <c r="O19" s="102"/>
      <c r="P19" s="102"/>
    </row>
    <row r="20" spans="1:22" ht="35.15" customHeight="1" thickBot="1" x14ac:dyDescent="0.35">
      <c r="A20" s="102"/>
      <c r="B20" s="490" t="s">
        <v>291</v>
      </c>
      <c r="C20" s="490"/>
      <c r="D20" s="15">
        <v>45292</v>
      </c>
      <c r="E20" s="102"/>
      <c r="F20" s="427" t="s">
        <v>345</v>
      </c>
      <c r="G20" s="428"/>
      <c r="H20" s="429"/>
      <c r="I20" s="16">
        <f>60000+23400</f>
        <v>83400</v>
      </c>
      <c r="J20" s="102"/>
      <c r="K20" s="102"/>
      <c r="L20" s="102"/>
      <c r="M20" s="102"/>
      <c r="N20" s="102"/>
      <c r="O20" s="102"/>
      <c r="P20" s="102"/>
    </row>
    <row r="21" spans="1:22" ht="35.15" customHeight="1" thickBot="1" x14ac:dyDescent="0.35">
      <c r="A21" s="102"/>
      <c r="B21" s="490" t="s">
        <v>292</v>
      </c>
      <c r="C21" s="490"/>
      <c r="D21" s="15" t="s">
        <v>392</v>
      </c>
      <c r="E21" s="109"/>
      <c r="F21" s="427" t="s">
        <v>371</v>
      </c>
      <c r="G21" s="428"/>
      <c r="H21" s="429"/>
      <c r="I21" s="16">
        <v>50222.35</v>
      </c>
      <c r="J21" s="102"/>
      <c r="K21" s="102"/>
      <c r="L21" s="102"/>
      <c r="M21" s="102"/>
      <c r="N21" s="102"/>
      <c r="O21" s="102"/>
      <c r="P21" s="102"/>
    </row>
    <row r="22" spans="1:22" ht="35.15" customHeight="1" thickBot="1" x14ac:dyDescent="0.35">
      <c r="A22" s="102"/>
      <c r="B22" s="490" t="s">
        <v>132</v>
      </c>
      <c r="C22" s="490"/>
      <c r="D22" s="14" t="s">
        <v>117</v>
      </c>
      <c r="E22" s="109"/>
      <c r="F22" s="427" t="s">
        <v>352</v>
      </c>
      <c r="G22" s="428"/>
      <c r="H22" s="429"/>
      <c r="I22" s="113">
        <f>I20-I21</f>
        <v>33177.65</v>
      </c>
      <c r="J22" s="102"/>
      <c r="K22" s="102"/>
      <c r="L22" s="102"/>
      <c r="M22" s="102"/>
      <c r="N22" s="102"/>
      <c r="O22" s="102"/>
      <c r="P22" s="102"/>
    </row>
    <row r="23" spans="1:22" ht="35.15" customHeight="1" thickBot="1" x14ac:dyDescent="0.35">
      <c r="A23" s="102"/>
      <c r="B23" s="507"/>
      <c r="C23" s="508"/>
      <c r="D23" s="119"/>
      <c r="E23" s="102"/>
      <c r="F23" s="102"/>
      <c r="G23" s="102"/>
      <c r="H23" s="102"/>
      <c r="I23" s="114"/>
      <c r="J23" s="102"/>
      <c r="K23" s="102"/>
      <c r="L23" s="102"/>
      <c r="M23" s="102"/>
      <c r="N23" s="102"/>
      <c r="O23" s="102"/>
      <c r="P23" s="102"/>
    </row>
    <row r="24" spans="1:22" ht="35.15" customHeight="1" thickBot="1" x14ac:dyDescent="0.35">
      <c r="A24" s="102"/>
      <c r="B24" s="511" t="s">
        <v>346</v>
      </c>
      <c r="C24" s="512"/>
      <c r="D24" s="513"/>
      <c r="E24" s="102"/>
      <c r="F24" s="509" t="s">
        <v>194</v>
      </c>
      <c r="G24" s="509"/>
      <c r="H24" s="509"/>
      <c r="I24" s="509"/>
      <c r="J24" s="102"/>
      <c r="K24" s="102"/>
      <c r="L24" s="102"/>
      <c r="M24" s="102"/>
      <c r="N24" s="102"/>
      <c r="O24" s="102"/>
      <c r="P24" s="102"/>
    </row>
    <row r="25" spans="1:22" ht="35.15" customHeight="1" thickBot="1" x14ac:dyDescent="0.35">
      <c r="A25" s="102"/>
      <c r="B25" s="488" t="s">
        <v>136</v>
      </c>
      <c r="C25" s="489"/>
      <c r="D25" s="14" t="s">
        <v>126</v>
      </c>
      <c r="E25" s="115"/>
      <c r="F25" s="491" t="s">
        <v>294</v>
      </c>
      <c r="G25" s="492"/>
      <c r="H25" s="492"/>
      <c r="I25" s="15"/>
      <c r="J25" s="102"/>
      <c r="K25" s="102"/>
      <c r="L25" s="102"/>
      <c r="M25" s="102"/>
      <c r="N25" s="102"/>
      <c r="O25" s="102"/>
      <c r="P25" s="102"/>
    </row>
    <row r="26" spans="1:22" ht="35.15" customHeight="1" thickBot="1" x14ac:dyDescent="0.35">
      <c r="A26" s="102"/>
      <c r="B26" s="488" t="s">
        <v>293</v>
      </c>
      <c r="C26" s="489"/>
      <c r="D26" s="15" t="s">
        <v>461</v>
      </c>
      <c r="E26" s="115"/>
      <c r="F26" s="491" t="s">
        <v>295</v>
      </c>
      <c r="G26" s="492"/>
      <c r="H26" s="493"/>
      <c r="I26" s="116">
        <v>44926</v>
      </c>
      <c r="J26" s="102"/>
      <c r="K26" s="102"/>
      <c r="L26" s="102"/>
      <c r="M26" s="102"/>
      <c r="N26" s="102"/>
      <c r="O26" s="102"/>
      <c r="P26" s="102"/>
    </row>
    <row r="27" spans="1:22" ht="35.15" customHeight="1" thickBot="1" x14ac:dyDescent="0.35">
      <c r="A27" s="102"/>
      <c r="B27" s="488" t="s">
        <v>307</v>
      </c>
      <c r="C27" s="489"/>
      <c r="D27" s="15" t="s">
        <v>462</v>
      </c>
      <c r="E27" s="115"/>
      <c r="F27" s="427" t="s">
        <v>345</v>
      </c>
      <c r="G27" s="428"/>
      <c r="H27" s="429"/>
      <c r="I27" s="16"/>
      <c r="J27" s="102"/>
      <c r="K27" s="102"/>
      <c r="L27" s="102"/>
      <c r="M27" s="102"/>
      <c r="N27" s="102"/>
      <c r="O27" s="102"/>
      <c r="P27" s="102"/>
    </row>
    <row r="28" spans="1:22" ht="35.15" customHeight="1" thickBot="1" x14ac:dyDescent="0.35">
      <c r="A28" s="102"/>
      <c r="B28" s="488" t="s">
        <v>176</v>
      </c>
      <c r="C28" s="489"/>
      <c r="D28" s="16">
        <v>125000</v>
      </c>
      <c r="E28" s="109"/>
      <c r="F28" s="427" t="s">
        <v>371</v>
      </c>
      <c r="G28" s="428"/>
      <c r="H28" s="429"/>
      <c r="I28" s="16"/>
      <c r="J28" s="102"/>
      <c r="K28" s="102"/>
      <c r="L28" s="102"/>
      <c r="M28" s="102"/>
      <c r="N28" s="102"/>
      <c r="O28" s="102"/>
      <c r="P28" s="102"/>
    </row>
    <row r="29" spans="1:22" ht="35.15" customHeight="1" thickBot="1" x14ac:dyDescent="0.35">
      <c r="A29" s="102"/>
      <c r="B29" s="490" t="s">
        <v>170</v>
      </c>
      <c r="C29" s="489"/>
      <c r="D29" s="14" t="s">
        <v>111</v>
      </c>
      <c r="E29" s="102"/>
      <c r="F29" s="427" t="s">
        <v>352</v>
      </c>
      <c r="G29" s="428"/>
      <c r="H29" s="429"/>
      <c r="I29" s="113">
        <f>I27-I28</f>
        <v>0</v>
      </c>
      <c r="J29" s="102"/>
      <c r="K29" s="102"/>
      <c r="L29" s="102"/>
      <c r="M29" s="102"/>
      <c r="N29" s="102"/>
      <c r="O29" s="102"/>
      <c r="P29" s="102"/>
    </row>
    <row r="30" spans="1:22" ht="35.15" customHeight="1" thickBot="1" x14ac:dyDescent="0.35">
      <c r="A30" s="102"/>
      <c r="B30" s="490" t="s">
        <v>194</v>
      </c>
      <c r="C30" s="490"/>
      <c r="D30" s="14" t="s">
        <v>112</v>
      </c>
      <c r="E30" s="102"/>
      <c r="F30" s="102"/>
      <c r="G30" s="102"/>
      <c r="H30" s="102"/>
      <c r="I30" s="102"/>
      <c r="J30" s="102"/>
      <c r="K30" s="102"/>
      <c r="L30" s="102"/>
      <c r="M30" s="102"/>
      <c r="N30" s="102"/>
      <c r="O30" s="102"/>
      <c r="P30" s="102"/>
    </row>
    <row r="31" spans="1:22" ht="35.15" customHeight="1" thickBot="1" x14ac:dyDescent="0.35">
      <c r="A31" s="102"/>
      <c r="B31" s="117"/>
      <c r="C31" s="117"/>
      <c r="D31" s="118"/>
      <c r="E31" s="102"/>
      <c r="F31" s="102"/>
      <c r="G31" s="102"/>
      <c r="H31" s="102"/>
      <c r="I31" s="102"/>
      <c r="J31" s="102"/>
      <c r="K31" s="102"/>
      <c r="L31" s="102"/>
      <c r="M31" s="102"/>
      <c r="N31" s="102"/>
      <c r="O31" s="102"/>
      <c r="P31" s="102"/>
    </row>
    <row r="32" spans="1:22" ht="25.5" customHeight="1" thickBot="1" x14ac:dyDescent="0.35">
      <c r="A32" s="459" t="s">
        <v>370</v>
      </c>
      <c r="B32" s="459"/>
      <c r="C32" s="459"/>
      <c r="D32" s="459"/>
      <c r="E32" s="459"/>
      <c r="F32" s="459"/>
      <c r="G32" s="459"/>
      <c r="H32" s="459"/>
      <c r="I32" s="459"/>
      <c r="J32" s="459"/>
      <c r="K32" s="459"/>
      <c r="L32" s="459"/>
      <c r="M32" s="459"/>
      <c r="N32" s="459"/>
      <c r="O32" s="101"/>
      <c r="P32" s="101"/>
      <c r="Q32" s="11"/>
      <c r="R32" s="11"/>
      <c r="S32" s="11"/>
      <c r="T32" s="11"/>
      <c r="U32" s="11"/>
      <c r="V32" s="11"/>
    </row>
    <row r="33" spans="1:22" ht="35.15" customHeight="1" thickBot="1" x14ac:dyDescent="0.35">
      <c r="A33" s="120"/>
      <c r="B33" s="120"/>
      <c r="C33" s="120"/>
      <c r="D33" s="121"/>
      <c r="E33" s="120"/>
      <c r="F33" s="120"/>
      <c r="G33" s="120"/>
      <c r="H33" s="121"/>
      <c r="I33" s="120"/>
      <c r="J33" s="120"/>
      <c r="K33" s="120"/>
      <c r="L33" s="120"/>
      <c r="M33" s="120"/>
      <c r="N33" s="120"/>
      <c r="O33" s="101"/>
      <c r="P33" s="101"/>
      <c r="Q33" s="11"/>
      <c r="R33" s="11"/>
      <c r="S33" s="11"/>
      <c r="T33" s="11"/>
      <c r="U33" s="11"/>
      <c r="V33" s="11"/>
    </row>
    <row r="34" spans="1:22" ht="35.15" customHeight="1" thickBot="1" x14ac:dyDescent="0.35">
      <c r="A34" s="120"/>
      <c r="B34" s="487" t="s">
        <v>368</v>
      </c>
      <c r="C34" s="487"/>
      <c r="D34" s="78" t="str">
        <f ca="1">IF(D37&gt;D28,D37-D28,"")</f>
        <v/>
      </c>
      <c r="E34" s="120"/>
      <c r="F34" s="120"/>
      <c r="G34" s="120"/>
      <c r="H34" s="120"/>
      <c r="I34" s="120"/>
      <c r="J34" s="120"/>
      <c r="K34" s="120"/>
      <c r="L34" s="120"/>
      <c r="M34" s="120"/>
      <c r="N34" s="120"/>
      <c r="O34" s="101"/>
      <c r="P34" s="101"/>
      <c r="Q34" s="11"/>
      <c r="R34" s="11"/>
      <c r="S34" s="11"/>
      <c r="T34" s="11"/>
      <c r="U34" s="11"/>
      <c r="V34" s="11"/>
    </row>
    <row r="35" spans="1:22" ht="35.15" customHeight="1" x14ac:dyDescent="0.3">
      <c r="A35" s="120"/>
      <c r="B35" s="120"/>
      <c r="C35" s="120"/>
      <c r="D35" s="120"/>
      <c r="E35" s="120"/>
      <c r="F35" s="120"/>
      <c r="G35" s="120"/>
      <c r="H35" s="120"/>
      <c r="I35" s="120"/>
      <c r="J35" s="120"/>
      <c r="K35" s="120"/>
      <c r="L35" s="120"/>
      <c r="M35" s="120"/>
      <c r="N35" s="120"/>
      <c r="O35" s="101"/>
      <c r="P35" s="101"/>
      <c r="Q35" s="11"/>
      <c r="R35" s="11"/>
      <c r="S35" s="11"/>
      <c r="T35" s="11"/>
      <c r="U35" s="11"/>
      <c r="V35" s="11"/>
    </row>
    <row r="36" spans="1:22" ht="35.15" customHeight="1" thickBot="1" x14ac:dyDescent="0.35">
      <c r="A36" s="120"/>
      <c r="B36" s="495" t="s">
        <v>309</v>
      </c>
      <c r="C36" s="495"/>
      <c r="D36" s="122" t="str">
        <f>IF(D22="","",D22)</f>
        <v>USD</v>
      </c>
      <c r="E36" s="122" t="s">
        <v>313</v>
      </c>
      <c r="F36" s="496" t="s">
        <v>311</v>
      </c>
      <c r="G36" s="496"/>
      <c r="H36" s="122" t="str">
        <f>IF(D22="","",D22)</f>
        <v>USD</v>
      </c>
      <c r="I36" s="120"/>
      <c r="J36" s="122" t="s">
        <v>313</v>
      </c>
      <c r="K36" s="123" t="s">
        <v>373</v>
      </c>
      <c r="L36" s="120"/>
      <c r="M36" s="120"/>
      <c r="N36" s="120"/>
      <c r="O36" s="101"/>
      <c r="P36" s="101"/>
      <c r="Q36" s="11"/>
      <c r="R36" s="11"/>
      <c r="S36" s="11"/>
      <c r="T36" s="11"/>
      <c r="U36" s="11"/>
      <c r="V36" s="11"/>
    </row>
    <row r="37" spans="1:22" ht="35.15" customHeight="1" thickBot="1" x14ac:dyDescent="0.35">
      <c r="A37" s="120"/>
      <c r="B37" s="487" t="s">
        <v>308</v>
      </c>
      <c r="C37" s="487"/>
      <c r="D37" s="124">
        <f ca="1">G70+G109</f>
        <v>125000</v>
      </c>
      <c r="E37" s="125">
        <f ca="1">IF(D37=0,"",H37/D37)</f>
        <v>0.98221543999999994</v>
      </c>
      <c r="F37" s="487" t="s">
        <v>308</v>
      </c>
      <c r="G37" s="487"/>
      <c r="H37" s="126">
        <f ca="1">H70+H109</f>
        <v>122776.93</v>
      </c>
      <c r="I37" s="127"/>
      <c r="J37" s="128">
        <f ca="1">IF(D37=0,"",K37/D37)</f>
        <v>0</v>
      </c>
      <c r="K37" s="124">
        <f ca="1">L70+L109</f>
        <v>0</v>
      </c>
      <c r="L37" s="120"/>
      <c r="M37" s="120"/>
      <c r="N37" s="120"/>
      <c r="O37" s="101"/>
      <c r="P37" s="101"/>
      <c r="Q37" s="11"/>
      <c r="R37" s="11"/>
      <c r="S37" s="11"/>
      <c r="T37" s="11"/>
      <c r="U37" s="11"/>
      <c r="V37" s="11"/>
    </row>
    <row r="38" spans="1:22" ht="35.15" customHeight="1" thickBot="1" x14ac:dyDescent="0.35">
      <c r="A38" s="120"/>
      <c r="B38" s="117"/>
      <c r="C38" s="117"/>
      <c r="D38" s="117"/>
      <c r="E38" s="102"/>
      <c r="F38" s="129"/>
      <c r="G38" s="129"/>
      <c r="H38" s="130"/>
      <c r="I38" s="120"/>
      <c r="J38" s="131"/>
      <c r="K38" s="131"/>
      <c r="L38" s="120"/>
      <c r="M38" s="120"/>
      <c r="N38" s="120"/>
      <c r="O38" s="101"/>
      <c r="P38" s="101"/>
      <c r="Q38" s="11"/>
      <c r="R38" s="11"/>
      <c r="S38" s="11"/>
      <c r="T38" s="11"/>
      <c r="U38" s="11"/>
      <c r="V38" s="11"/>
    </row>
    <row r="39" spans="1:22" ht="35.15" customHeight="1" thickBot="1" x14ac:dyDescent="0.35">
      <c r="A39" s="120"/>
      <c r="B39" s="497" t="s">
        <v>310</v>
      </c>
      <c r="C39" s="498"/>
      <c r="D39" s="124">
        <f ca="1">G71+G110</f>
        <v>0</v>
      </c>
      <c r="E39" s="125" t="str">
        <f ca="1">IF(D39=0,"",H39/D39)</f>
        <v/>
      </c>
      <c r="F39" s="497" t="s">
        <v>310</v>
      </c>
      <c r="G39" s="498"/>
      <c r="H39" s="124">
        <f ca="1">H71+H110</f>
        <v>0</v>
      </c>
      <c r="I39" s="120"/>
      <c r="J39" s="128" t="str">
        <f ca="1">IF(D39=0,"",K39/D39)</f>
        <v/>
      </c>
      <c r="K39" s="124">
        <f ca="1">L71+L110</f>
        <v>0</v>
      </c>
      <c r="L39" s="120"/>
      <c r="M39" s="120"/>
      <c r="N39" s="120"/>
      <c r="O39" s="101"/>
      <c r="P39" s="101"/>
      <c r="Q39" s="11"/>
      <c r="R39" s="11"/>
      <c r="S39" s="11"/>
      <c r="T39" s="11"/>
      <c r="U39" s="11"/>
      <c r="V39" s="11"/>
    </row>
    <row r="40" spans="1:22" ht="35.15" customHeight="1" thickBot="1" x14ac:dyDescent="0.35">
      <c r="A40" s="120"/>
      <c r="B40" s="117"/>
      <c r="C40" s="117"/>
      <c r="D40" s="117"/>
      <c r="E40" s="102"/>
      <c r="F40" s="129"/>
      <c r="G40" s="129"/>
      <c r="H40" s="102"/>
      <c r="I40" s="120"/>
      <c r="J40" s="131"/>
      <c r="K40" s="131"/>
      <c r="L40" s="120"/>
      <c r="M40" s="120"/>
      <c r="N40" s="120"/>
      <c r="O40" s="101"/>
      <c r="P40" s="101"/>
      <c r="Q40" s="11"/>
      <c r="R40" s="11"/>
      <c r="S40" s="11"/>
      <c r="T40" s="11"/>
      <c r="U40" s="11"/>
      <c r="V40" s="11"/>
    </row>
    <row r="41" spans="1:22" ht="35.15" customHeight="1" thickBot="1" x14ac:dyDescent="0.35">
      <c r="A41" s="120"/>
      <c r="B41" s="499" t="s">
        <v>194</v>
      </c>
      <c r="C41" s="500"/>
      <c r="D41" s="124">
        <f ca="1">G72+G111</f>
        <v>1977.65</v>
      </c>
      <c r="E41" s="125">
        <f ca="1">IF(D41=0,"",H41/D41)</f>
        <v>1.0001011301291935</v>
      </c>
      <c r="F41" s="499" t="s">
        <v>194</v>
      </c>
      <c r="G41" s="500"/>
      <c r="H41" s="124">
        <f ca="1">H72+H111</f>
        <v>1977.85</v>
      </c>
      <c r="I41" s="120"/>
      <c r="J41" s="128">
        <f ca="1">IF(D41=0,"",K41/D41)</f>
        <v>0</v>
      </c>
      <c r="K41" s="124">
        <f ca="1">L72+L111</f>
        <v>0</v>
      </c>
      <c r="L41" s="120"/>
      <c r="M41" s="120"/>
      <c r="N41" s="120"/>
      <c r="O41" s="101"/>
      <c r="P41" s="101"/>
      <c r="Q41" s="11"/>
      <c r="R41" s="11"/>
      <c r="S41" s="11"/>
      <c r="T41" s="11"/>
      <c r="U41" s="11"/>
      <c r="V41" s="11"/>
    </row>
    <row r="42" spans="1:22" ht="35.15" customHeight="1" thickBot="1" x14ac:dyDescent="0.35">
      <c r="A42" s="120"/>
      <c r="B42" s="117"/>
      <c r="C42" s="117"/>
      <c r="D42" s="117"/>
      <c r="E42" s="102"/>
      <c r="F42" s="129"/>
      <c r="G42" s="129"/>
      <c r="H42" s="102"/>
      <c r="I42" s="120"/>
      <c r="J42" s="131"/>
      <c r="K42" s="131"/>
      <c r="L42" s="120"/>
      <c r="M42" s="120"/>
      <c r="N42" s="120"/>
      <c r="O42" s="101"/>
      <c r="P42" s="101"/>
      <c r="Q42" s="11"/>
      <c r="R42" s="11"/>
      <c r="S42" s="11"/>
      <c r="T42" s="11"/>
      <c r="U42" s="11"/>
      <c r="V42" s="11"/>
    </row>
    <row r="43" spans="1:22" ht="35.15" customHeight="1" thickBot="1" x14ac:dyDescent="0.35">
      <c r="A43" s="120"/>
      <c r="B43" s="501" t="s">
        <v>122</v>
      </c>
      <c r="C43" s="502"/>
      <c r="D43" s="78">
        <f ca="1">D37+D39+D41</f>
        <v>126977.65</v>
      </c>
      <c r="E43" s="132"/>
      <c r="F43" s="501" t="s">
        <v>122</v>
      </c>
      <c r="G43" s="502"/>
      <c r="H43" s="124">
        <f ca="1">H37+H39+H41</f>
        <v>124754.78</v>
      </c>
      <c r="I43" s="120"/>
      <c r="J43" s="131"/>
      <c r="K43" s="124">
        <f ca="1">K37+K39+K41</f>
        <v>0</v>
      </c>
      <c r="L43" s="120"/>
      <c r="M43" s="120"/>
      <c r="N43" s="120"/>
      <c r="O43" s="101"/>
      <c r="P43" s="101"/>
      <c r="Q43" s="11"/>
      <c r="R43" s="11"/>
      <c r="S43" s="11"/>
      <c r="T43" s="11"/>
      <c r="U43" s="11"/>
      <c r="V43" s="11"/>
    </row>
    <row r="44" spans="1:22" ht="35.15" customHeight="1" x14ac:dyDescent="0.3">
      <c r="A44" s="120"/>
      <c r="B44" s="120"/>
      <c r="C44" s="120"/>
      <c r="D44" s="120"/>
      <c r="E44" s="120"/>
      <c r="F44" s="120"/>
      <c r="G44" s="120"/>
      <c r="H44" s="120"/>
      <c r="I44" s="120"/>
      <c r="J44" s="120"/>
      <c r="K44" s="120"/>
      <c r="L44" s="120"/>
      <c r="M44" s="120"/>
      <c r="N44" s="120"/>
      <c r="O44" s="101"/>
      <c r="P44" s="101"/>
      <c r="Q44" s="11"/>
      <c r="R44" s="11"/>
      <c r="S44" s="11"/>
      <c r="T44" s="11"/>
      <c r="U44" s="11"/>
      <c r="V44" s="11"/>
    </row>
    <row r="45" spans="1:22" ht="35.15" customHeight="1" thickBot="1" x14ac:dyDescent="0.35">
      <c r="A45" s="133"/>
      <c r="B45" s="494" t="s">
        <v>150</v>
      </c>
      <c r="C45" s="494"/>
      <c r="D45" s="494"/>
      <c r="E45" s="494"/>
      <c r="F45" s="111"/>
      <c r="G45" s="133"/>
      <c r="H45" s="134"/>
      <c r="I45" s="134"/>
      <c r="J45" s="133"/>
      <c r="K45" s="133"/>
      <c r="L45" s="133"/>
      <c r="M45" s="133"/>
      <c r="N45" s="133"/>
      <c r="O45" s="133"/>
      <c r="P45" s="133"/>
      <c r="Q45" s="35"/>
      <c r="R45" s="35"/>
    </row>
    <row r="46" spans="1:22" ht="45.65" customHeight="1" thickBot="1" x14ac:dyDescent="0.35">
      <c r="A46" s="133"/>
      <c r="B46" s="460" t="s">
        <v>147</v>
      </c>
      <c r="C46" s="460"/>
      <c r="D46" s="135" t="s">
        <v>153</v>
      </c>
      <c r="E46" s="136" t="s">
        <v>351</v>
      </c>
      <c r="F46" s="111"/>
      <c r="G46" s="136" t="s">
        <v>312</v>
      </c>
      <c r="H46" s="134"/>
      <c r="I46" s="139" t="s">
        <v>157</v>
      </c>
      <c r="J46" s="133"/>
      <c r="K46" s="476" t="s">
        <v>196</v>
      </c>
      <c r="L46" s="477"/>
      <c r="M46" s="477"/>
      <c r="N46" s="478"/>
      <c r="O46" s="133"/>
      <c r="P46" s="133"/>
      <c r="Q46" s="35"/>
      <c r="R46" s="35"/>
    </row>
    <row r="47" spans="1:22" ht="35.15" customHeight="1" thickBot="1" x14ac:dyDescent="0.35">
      <c r="A47" s="133"/>
      <c r="B47" s="137">
        <v>1</v>
      </c>
      <c r="C47" s="14" t="s">
        <v>171</v>
      </c>
      <c r="D47" s="17" t="s">
        <v>151</v>
      </c>
      <c r="E47" s="17">
        <v>1</v>
      </c>
      <c r="F47" s="111"/>
      <c r="G47" s="17"/>
      <c r="H47" s="134"/>
      <c r="I47" s="473" t="s">
        <v>353</v>
      </c>
      <c r="J47" s="133"/>
      <c r="K47" s="479"/>
      <c r="L47" s="480"/>
      <c r="M47" s="480"/>
      <c r="N47" s="481"/>
      <c r="O47" s="133"/>
      <c r="P47" s="133"/>
      <c r="Q47" s="35"/>
      <c r="R47" s="35"/>
    </row>
    <row r="48" spans="1:22" ht="35.15" customHeight="1" thickBot="1" x14ac:dyDescent="0.35">
      <c r="A48" s="133"/>
      <c r="B48" s="137">
        <v>2</v>
      </c>
      <c r="C48" s="14" t="s">
        <v>145</v>
      </c>
      <c r="D48" s="17" t="s">
        <v>151</v>
      </c>
      <c r="E48" s="17">
        <v>1</v>
      </c>
      <c r="F48" s="111"/>
      <c r="G48" s="17"/>
      <c r="H48" s="134"/>
      <c r="I48" s="474"/>
      <c r="J48" s="133"/>
      <c r="K48" s="482"/>
      <c r="L48" s="483"/>
      <c r="M48" s="483"/>
      <c r="N48" s="484"/>
      <c r="O48" s="133"/>
      <c r="P48" s="133"/>
      <c r="Q48" s="35"/>
      <c r="R48" s="35"/>
    </row>
    <row r="49" spans="1:19" ht="35.15" customHeight="1" thickBot="1" x14ac:dyDescent="0.35">
      <c r="A49" s="133"/>
      <c r="B49" s="137">
        <v>3</v>
      </c>
      <c r="C49" s="14"/>
      <c r="D49" s="17"/>
      <c r="E49" s="17"/>
      <c r="F49" s="111"/>
      <c r="G49" s="17"/>
      <c r="H49" s="134"/>
      <c r="I49" s="474"/>
      <c r="J49" s="133"/>
      <c r="K49" s="133"/>
      <c r="L49" s="133"/>
      <c r="M49" s="133"/>
      <c r="N49" s="133"/>
      <c r="O49" s="133"/>
      <c r="P49" s="133"/>
      <c r="Q49" s="35"/>
      <c r="R49" s="35"/>
    </row>
    <row r="50" spans="1:19" ht="35.15" customHeight="1" thickBot="1" x14ac:dyDescent="0.35">
      <c r="A50" s="133"/>
      <c r="B50" s="137">
        <v>4</v>
      </c>
      <c r="C50" s="14"/>
      <c r="D50" s="17"/>
      <c r="E50" s="17"/>
      <c r="F50" s="111"/>
      <c r="G50" s="17"/>
      <c r="H50" s="134"/>
      <c r="I50" s="474"/>
      <c r="J50" s="133"/>
      <c r="K50" s="461" t="s">
        <v>197</v>
      </c>
      <c r="L50" s="462"/>
      <c r="M50" s="462"/>
      <c r="N50" s="463"/>
      <c r="O50" s="133"/>
      <c r="P50" s="133"/>
      <c r="Q50" s="35"/>
      <c r="R50" s="35"/>
    </row>
    <row r="51" spans="1:19" ht="35.15" customHeight="1" thickBot="1" x14ac:dyDescent="0.35">
      <c r="A51" s="133"/>
      <c r="B51" s="137">
        <v>5</v>
      </c>
      <c r="C51" s="14"/>
      <c r="D51" s="17"/>
      <c r="E51" s="17"/>
      <c r="F51" s="111"/>
      <c r="G51" s="17"/>
      <c r="H51" s="134"/>
      <c r="I51" s="474"/>
      <c r="J51" s="133"/>
      <c r="K51" s="464"/>
      <c r="L51" s="465"/>
      <c r="M51" s="465"/>
      <c r="N51" s="466"/>
      <c r="O51" s="133"/>
      <c r="P51" s="133"/>
      <c r="Q51" s="35"/>
      <c r="R51" s="35"/>
    </row>
    <row r="52" spans="1:19" ht="35.15" customHeight="1" thickBot="1" x14ac:dyDescent="0.35">
      <c r="A52" s="133"/>
      <c r="B52" s="137">
        <v>6</v>
      </c>
      <c r="C52" s="14"/>
      <c r="D52" s="17"/>
      <c r="E52" s="17"/>
      <c r="F52" s="111"/>
      <c r="G52" s="17"/>
      <c r="H52" s="134"/>
      <c r="I52" s="475"/>
      <c r="J52" s="133"/>
      <c r="K52" s="467"/>
      <c r="L52" s="468"/>
      <c r="M52" s="468"/>
      <c r="N52" s="469"/>
      <c r="O52" s="133"/>
      <c r="P52" s="133"/>
      <c r="Q52" s="35"/>
      <c r="R52" s="35"/>
    </row>
    <row r="53" spans="1:19" ht="35.15" customHeight="1" thickBot="1" x14ac:dyDescent="0.35">
      <c r="A53" s="133"/>
      <c r="B53" s="470" t="s">
        <v>122</v>
      </c>
      <c r="C53" s="471"/>
      <c r="D53" s="472"/>
      <c r="E53" s="138">
        <f>SUM(E47:E52)</f>
        <v>2</v>
      </c>
      <c r="F53" s="111"/>
      <c r="G53" s="138">
        <f>SUM(G47:G52)</f>
        <v>0</v>
      </c>
      <c r="H53" s="134"/>
      <c r="I53" s="134"/>
      <c r="J53" s="133"/>
      <c r="K53" s="133"/>
      <c r="L53" s="133"/>
      <c r="M53" s="133"/>
      <c r="N53" s="133"/>
      <c r="O53" s="133"/>
      <c r="P53" s="133"/>
      <c r="Q53" s="35"/>
      <c r="R53" s="35"/>
    </row>
    <row r="54" spans="1:19" ht="35.15" customHeight="1" thickBot="1" x14ac:dyDescent="0.35">
      <c r="A54" s="133"/>
      <c r="B54" s="470" t="s">
        <v>296</v>
      </c>
      <c r="C54" s="471"/>
      <c r="D54" s="472"/>
      <c r="E54" s="138">
        <f>SUMIF(D47:D52,"Global Fund CCM Funding",E47:E52)</f>
        <v>2</v>
      </c>
      <c r="F54" s="111"/>
      <c r="G54" s="138">
        <f>SUMIF(D47:D52,"Global Fund CCM Funding",G47:G52)</f>
        <v>0</v>
      </c>
      <c r="H54" s="134"/>
      <c r="I54" s="133"/>
      <c r="J54" s="133"/>
      <c r="K54" s="133"/>
      <c r="L54" s="133"/>
      <c r="M54" s="133"/>
      <c r="N54" s="133"/>
      <c r="O54" s="133"/>
      <c r="P54" s="133"/>
      <c r="Q54" s="35"/>
      <c r="R54" s="35"/>
    </row>
    <row r="55" spans="1:19" ht="35.15" customHeight="1" x14ac:dyDescent="0.3">
      <c r="A55" s="133"/>
      <c r="B55" s="133"/>
      <c r="C55" s="140"/>
      <c r="D55" s="140"/>
      <c r="E55" s="140"/>
      <c r="F55" s="141"/>
      <c r="G55" s="134"/>
      <c r="H55" s="134"/>
      <c r="I55" s="134"/>
      <c r="J55" s="134"/>
      <c r="K55" s="133"/>
      <c r="L55" s="133"/>
      <c r="M55" s="133"/>
      <c r="N55" s="133"/>
      <c r="O55" s="133"/>
      <c r="P55" s="133"/>
      <c r="Q55" s="35"/>
      <c r="R55" s="35"/>
      <c r="S55" s="35"/>
    </row>
    <row r="56" spans="1:19" ht="35.15" customHeight="1" thickBot="1" x14ac:dyDescent="0.35">
      <c r="A56" s="102"/>
      <c r="B56" s="102"/>
      <c r="C56" s="102"/>
      <c r="D56" s="102"/>
      <c r="E56" s="102"/>
      <c r="F56" s="102"/>
      <c r="G56" s="102"/>
      <c r="H56" s="102"/>
      <c r="I56" s="102"/>
      <c r="J56" s="102"/>
      <c r="K56" s="102"/>
      <c r="L56" s="102"/>
      <c r="M56" s="102"/>
      <c r="N56" s="102"/>
      <c r="O56" s="102"/>
      <c r="P56" s="102"/>
    </row>
    <row r="57" spans="1:19" ht="25.5" customHeight="1" thickBot="1" x14ac:dyDescent="0.35">
      <c r="A57" s="102"/>
      <c r="B57" s="444" t="s">
        <v>164</v>
      </c>
      <c r="C57" s="445"/>
      <c r="D57" s="445"/>
      <c r="E57" s="445"/>
      <c r="F57" s="445"/>
      <c r="G57" s="445"/>
      <c r="H57" s="445"/>
      <c r="I57" s="445"/>
      <c r="J57" s="445"/>
      <c r="K57" s="445"/>
      <c r="L57" s="445"/>
      <c r="M57" s="445"/>
      <c r="N57" s="446"/>
      <c r="O57" s="102"/>
      <c r="P57" s="102"/>
    </row>
    <row r="58" spans="1:19" ht="25.5" customHeight="1" x14ac:dyDescent="0.3">
      <c r="A58" s="102"/>
      <c r="B58" s="142"/>
      <c r="C58" s="142"/>
      <c r="D58" s="142"/>
      <c r="E58" s="142"/>
      <c r="F58" s="142"/>
      <c r="G58" s="142"/>
      <c r="H58" s="107"/>
      <c r="I58" s="142"/>
      <c r="J58" s="107"/>
      <c r="K58" s="107"/>
      <c r="L58" s="107"/>
      <c r="M58" s="107"/>
      <c r="N58" s="107"/>
      <c r="O58" s="102"/>
      <c r="P58" s="102"/>
    </row>
    <row r="59" spans="1:19" ht="50.15" customHeight="1" thickBot="1" x14ac:dyDescent="0.35">
      <c r="A59" s="143"/>
      <c r="B59" s="144" t="s">
        <v>118</v>
      </c>
      <c r="C59" s="145" t="s">
        <v>153</v>
      </c>
      <c r="D59" s="146" t="s">
        <v>172</v>
      </c>
      <c r="E59" s="144" t="s">
        <v>119</v>
      </c>
      <c r="F59" s="145" t="s">
        <v>120</v>
      </c>
      <c r="G59" s="147" t="s">
        <v>129</v>
      </c>
      <c r="H59" s="148" t="s">
        <v>311</v>
      </c>
      <c r="I59" s="149" t="s">
        <v>367</v>
      </c>
      <c r="J59" s="148" t="s">
        <v>314</v>
      </c>
      <c r="K59" s="148" t="s">
        <v>315</v>
      </c>
      <c r="L59" s="150" t="s">
        <v>373</v>
      </c>
      <c r="M59" s="151" t="s">
        <v>314</v>
      </c>
      <c r="N59" s="152" t="s">
        <v>315</v>
      </c>
      <c r="O59" s="102"/>
      <c r="P59" s="102"/>
    </row>
    <row r="60" spans="1:19" ht="70.400000000000006" customHeight="1" thickBot="1" x14ac:dyDescent="0.35">
      <c r="A60" s="143"/>
      <c r="B60" s="153">
        <v>1</v>
      </c>
      <c r="C60" s="37" t="s">
        <v>162</v>
      </c>
      <c r="D60" s="37" t="s">
        <v>128</v>
      </c>
      <c r="E60" s="54" t="s">
        <v>198</v>
      </c>
      <c r="F60" s="37" t="s">
        <v>271</v>
      </c>
      <c r="G60" s="76">
        <v>60682</v>
      </c>
      <c r="H60" s="75">
        <v>60682.05</v>
      </c>
      <c r="I60" s="88" t="s">
        <v>395</v>
      </c>
      <c r="J60" s="154">
        <f>IF(Table44354174[[#This Row],[Budget]]=0,"",H60/Table44354174[[#This Row],[Budget]])</f>
        <v>1.0000008239675686</v>
      </c>
      <c r="K60" s="90"/>
      <c r="L60" s="61"/>
      <c r="M60" s="155">
        <f>IF(Table44354174[[#This Row],[Budget]]=0,"",L60/Table44354174[[#This Row],[Budget]])</f>
        <v>0</v>
      </c>
      <c r="N60" s="91"/>
      <c r="O60" s="102"/>
      <c r="P60" s="102"/>
    </row>
    <row r="61" spans="1:19" ht="70.400000000000006" customHeight="1" thickBot="1" x14ac:dyDescent="0.35">
      <c r="A61" s="143"/>
      <c r="B61" s="153">
        <v>2</v>
      </c>
      <c r="C61" s="37" t="s">
        <v>162</v>
      </c>
      <c r="D61" s="37" t="s">
        <v>128</v>
      </c>
      <c r="E61" s="54" t="s">
        <v>199</v>
      </c>
      <c r="F61" s="37" t="s">
        <v>275</v>
      </c>
      <c r="G61" s="76">
        <v>318</v>
      </c>
      <c r="H61" s="75">
        <v>308.11</v>
      </c>
      <c r="I61" s="88" t="s">
        <v>396</v>
      </c>
      <c r="J61" s="154">
        <f>IF(Table44354174[[#This Row],[Budget]]=0,"",H61/Table44354174[[#This Row],[Budget]])</f>
        <v>0.96889937106918245</v>
      </c>
      <c r="K61" s="90" t="s">
        <v>440</v>
      </c>
      <c r="L61" s="61"/>
      <c r="M61" s="155">
        <f>IF(Table44354174[[#This Row],[Budget]]=0,"",L61/Table44354174[[#This Row],[Budget]])</f>
        <v>0</v>
      </c>
      <c r="N61" s="91"/>
      <c r="O61" s="102"/>
      <c r="P61" s="102"/>
    </row>
    <row r="62" spans="1:19" ht="70.400000000000006" customHeight="1" thickBot="1" x14ac:dyDescent="0.35">
      <c r="A62" s="143"/>
      <c r="B62" s="153">
        <v>3</v>
      </c>
      <c r="C62" s="37" t="s">
        <v>162</v>
      </c>
      <c r="D62" s="37" t="s">
        <v>128</v>
      </c>
      <c r="E62" s="54" t="s">
        <v>199</v>
      </c>
      <c r="F62" s="37" t="s">
        <v>275</v>
      </c>
      <c r="G62" s="76">
        <v>20000</v>
      </c>
      <c r="H62" s="75">
        <v>18779.419999999998</v>
      </c>
      <c r="I62" s="88" t="s">
        <v>432</v>
      </c>
      <c r="J62" s="154">
        <f>IF(Table44354174[[#This Row],[Budget]]=0,"",H62/Table44354174[[#This Row],[Budget]])</f>
        <v>0.93897099999999989</v>
      </c>
      <c r="K62" s="90" t="s">
        <v>433</v>
      </c>
      <c r="L62" s="61"/>
      <c r="M62" s="155">
        <f>IF(Table44354174[[#This Row],[Budget]]=0,"",L62/Table44354174[[#This Row],[Budget]])</f>
        <v>0</v>
      </c>
      <c r="N62" s="91"/>
      <c r="O62" s="102"/>
      <c r="P62" s="102"/>
    </row>
    <row r="63" spans="1:19" ht="84" customHeight="1" thickBot="1" x14ac:dyDescent="0.35">
      <c r="A63" s="143"/>
      <c r="B63" s="153">
        <v>4</v>
      </c>
      <c r="C63" s="37" t="s">
        <v>162</v>
      </c>
      <c r="D63" s="37" t="s">
        <v>128</v>
      </c>
      <c r="E63" s="54" t="s">
        <v>199</v>
      </c>
      <c r="F63" s="37" t="s">
        <v>275</v>
      </c>
      <c r="G63" s="76">
        <v>6250</v>
      </c>
      <c r="H63" s="75">
        <v>6499.92</v>
      </c>
      <c r="I63" s="88" t="s">
        <v>397</v>
      </c>
      <c r="J63" s="154">
        <f>IF(Table44354174[[#This Row],[Budget]]=0,"",H63/Table44354174[[#This Row],[Budget]])</f>
        <v>1.0399872000000001</v>
      </c>
      <c r="K63" s="90" t="s">
        <v>441</v>
      </c>
      <c r="L63" s="61"/>
      <c r="M63" s="155">
        <f>IF(Table44354174[[#This Row],[Budget]]=0,"",L63/Table44354174[[#This Row],[Budget]])</f>
        <v>0</v>
      </c>
      <c r="N63" s="91"/>
      <c r="O63" s="102"/>
      <c r="P63" s="102"/>
    </row>
    <row r="64" spans="1:19" ht="70.400000000000006" customHeight="1" x14ac:dyDescent="0.3">
      <c r="A64" s="143"/>
      <c r="B64" s="153">
        <v>5</v>
      </c>
      <c r="C64" s="37"/>
      <c r="D64" s="37"/>
      <c r="E64" s="54"/>
      <c r="F64" s="37"/>
      <c r="G64" s="251"/>
      <c r="H64" s="75"/>
      <c r="I64" s="88"/>
      <c r="J64" s="154" t="str">
        <f>IF(Table44354174[[#This Row],[Budget]]=0,"",H64/Table44354174[[#This Row],[Budget]])</f>
        <v/>
      </c>
      <c r="K64" s="90"/>
      <c r="L64" s="61"/>
      <c r="M64" s="155" t="str">
        <f>IF(Table44354174[[#This Row],[Budget]]=0,"",L64/Table44354174[[#This Row],[Budget]])</f>
        <v/>
      </c>
      <c r="N64" s="91"/>
      <c r="O64" s="102"/>
      <c r="P64" s="102"/>
    </row>
    <row r="65" spans="1:44" ht="70.400000000000006" hidden="1" customHeight="1" thickBot="1" x14ac:dyDescent="0.35">
      <c r="A65" s="143"/>
      <c r="B65" s="153">
        <v>6</v>
      </c>
      <c r="C65" s="37"/>
      <c r="D65" s="37"/>
      <c r="E65" s="54"/>
      <c r="F65" s="37"/>
      <c r="G65" s="76"/>
      <c r="H65" s="75"/>
      <c r="I65" s="88"/>
      <c r="J65" s="154" t="str">
        <f>IF(Table44354174[[#This Row],[Budget]]=0,"",H65/Table44354174[[#This Row],[Budget]])</f>
        <v/>
      </c>
      <c r="K65" s="90"/>
      <c r="L65" s="61"/>
      <c r="M65" s="155" t="str">
        <f>IF(Table44354174[[#This Row],[Budget]]=0,"",L65/Table44354174[[#This Row],[Budget]])</f>
        <v/>
      </c>
      <c r="N65" s="91"/>
      <c r="O65" s="102"/>
      <c r="P65" s="102"/>
    </row>
    <row r="66" spans="1:44" ht="70.400000000000006" hidden="1" customHeight="1" thickBot="1" x14ac:dyDescent="0.35">
      <c r="A66" s="143"/>
      <c r="B66" s="153">
        <v>7</v>
      </c>
      <c r="C66" s="37"/>
      <c r="D66" s="37"/>
      <c r="E66" s="54"/>
      <c r="F66" s="37"/>
      <c r="G66" s="76"/>
      <c r="H66" s="75"/>
      <c r="I66" s="88"/>
      <c r="J66" s="154" t="str">
        <f>IF(Table44354174[[#This Row],[Budget]]=0,"",H66/Table44354174[[#This Row],[Budget]])</f>
        <v/>
      </c>
      <c r="K66" s="90"/>
      <c r="L66" s="61"/>
      <c r="M66" s="155" t="str">
        <f>IF(Table44354174[[#This Row],[Budget]]=0,"",L66/Table44354174[[#This Row],[Budget]])</f>
        <v/>
      </c>
      <c r="N66" s="91"/>
      <c r="O66" s="102"/>
      <c r="P66" s="102"/>
    </row>
    <row r="67" spans="1:44" ht="70.400000000000006" hidden="1" customHeight="1" thickBot="1" x14ac:dyDescent="0.35">
      <c r="A67" s="143"/>
      <c r="B67" s="153">
        <v>8</v>
      </c>
      <c r="C67" s="37"/>
      <c r="D67" s="37"/>
      <c r="E67" s="54"/>
      <c r="F67" s="37"/>
      <c r="G67" s="76"/>
      <c r="H67" s="75"/>
      <c r="I67" s="88"/>
      <c r="J67" s="154" t="str">
        <f>IF(Table44354174[[#This Row],[Budget]]=0,"",H67/Table44354174[[#This Row],[Budget]])</f>
        <v/>
      </c>
      <c r="K67" s="90"/>
      <c r="L67" s="61"/>
      <c r="M67" s="155" t="str">
        <f>IF(Table44354174[[#This Row],[Budget]]=0,"",L67/Table44354174[[#This Row],[Budget]])</f>
        <v/>
      </c>
      <c r="N67" s="91"/>
      <c r="O67" s="102"/>
      <c r="P67" s="102"/>
    </row>
    <row r="68" spans="1:44" ht="70.400000000000006" hidden="1" customHeight="1" thickBot="1" x14ac:dyDescent="0.35">
      <c r="A68" s="143"/>
      <c r="B68" s="153">
        <v>9</v>
      </c>
      <c r="C68" s="37"/>
      <c r="D68" s="37"/>
      <c r="E68" s="54"/>
      <c r="F68" s="37"/>
      <c r="G68" s="76"/>
      <c r="H68" s="75"/>
      <c r="I68" s="88"/>
      <c r="J68" s="154" t="str">
        <f>IF(Table44354174[[#This Row],[Budget]]=0,"",H68/Table44354174[[#This Row],[Budget]])</f>
        <v/>
      </c>
      <c r="K68" s="90"/>
      <c r="L68" s="61"/>
      <c r="M68" s="156" t="str">
        <f>IF(Table44354174[[#This Row],[Budget]]=0,"",L68/Table44354174[[#This Row],[Budget]])</f>
        <v/>
      </c>
      <c r="N68" s="91"/>
      <c r="O68" s="102"/>
      <c r="P68" s="102"/>
    </row>
    <row r="69" spans="1:44" ht="70.400000000000006" hidden="1" customHeight="1" thickBot="1" x14ac:dyDescent="0.35">
      <c r="A69" s="143"/>
      <c r="B69" s="153">
        <v>10</v>
      </c>
      <c r="C69" s="37"/>
      <c r="D69" s="37"/>
      <c r="E69" s="54"/>
      <c r="F69" s="37"/>
      <c r="G69" s="76"/>
      <c r="H69" s="74"/>
      <c r="I69" s="88"/>
      <c r="J69" s="154" t="str">
        <f>IF(Table44354174[[#This Row],[Budget]]=0,"",H69/Table44354174[[#This Row],[Budget]])</f>
        <v/>
      </c>
      <c r="K69" s="90"/>
      <c r="L69" s="38"/>
      <c r="M69" s="155" t="str">
        <f>IF(Table44354174[[#This Row],[Budget]]=0,"",L69/Table44354174[[#This Row],[Budget]])</f>
        <v/>
      </c>
      <c r="N69" s="92"/>
      <c r="O69" s="102"/>
      <c r="P69" s="102"/>
    </row>
    <row r="70" spans="1:44" ht="30" customHeight="1" x14ac:dyDescent="0.3">
      <c r="A70" s="102"/>
      <c r="B70" s="157"/>
      <c r="C70" s="157"/>
      <c r="D70" s="157"/>
      <c r="E70" s="158"/>
      <c r="F70" s="159" t="s">
        <v>177</v>
      </c>
      <c r="G70" s="160" cm="1">
        <f t="array" aca="1" ref="G70" ca="1">SUMPRODUCT(
    SUBTOTAL(9,OFFSET(G60,ROW(G60:G69)-ROW(G60),0)),
    --(C60:C69="CCM Funding Agreement"))</f>
        <v>87250</v>
      </c>
      <c r="H70" s="161" cm="1">
        <f t="array" aca="1" ref="H70" ca="1">SUMPRODUCT(
    SUBTOTAL(9,OFFSET(H60,ROW(H60:H69)-ROW(H60),0)),
    --(C60:C69="CCM Funding Agreement"))</f>
        <v>86269.5</v>
      </c>
      <c r="I70" s="157"/>
      <c r="J70" s="162">
        <f ca="1">IF(G70=0,"",H70/G70)</f>
        <v>0.98876217765042984</v>
      </c>
      <c r="K70" s="157"/>
      <c r="L70" s="163" cm="1">
        <f t="array" aca="1" ref="L70" ca="1">SUMPRODUCT(
    SUBTOTAL(9,OFFSET(L60,ROW(L60:L69)-ROW(L60),0)),
    --(C60:C69="CCM Funding Agreement"))</f>
        <v>0</v>
      </c>
      <c r="M70" s="164">
        <f ca="1">IF(G70=0,"",L70/G70)</f>
        <v>0</v>
      </c>
      <c r="N70" s="165"/>
      <c r="O70" s="176"/>
      <c r="P70" s="176"/>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row>
    <row r="71" spans="1:44" ht="25.5" customHeight="1" x14ac:dyDescent="0.3">
      <c r="A71" s="102"/>
      <c r="B71" s="165"/>
      <c r="C71" s="165"/>
      <c r="D71" s="165"/>
      <c r="E71" s="166"/>
      <c r="F71" s="167" t="s">
        <v>163</v>
      </c>
      <c r="G71" s="163" cm="1">
        <f t="array" aca="1" ref="G71" ca="1">SUMPRODUCT(
    SUBTOTAL(9,OFFSET(G60,ROW(G60:G69)-ROW(G60),0)),
    --(C60:C69="CCM Evolution"))</f>
        <v>0</v>
      </c>
      <c r="H71" s="163" cm="1">
        <f t="array" aca="1" ref="H71" ca="1">SUMPRODUCT(
    SUBTOTAL(9,OFFSET(H60,ROW(H60:H69)-ROW(H60),0)),
    --(C60:C69="CCM Evolution"))</f>
        <v>0</v>
      </c>
      <c r="I71" s="168"/>
      <c r="J71" s="162" t="str">
        <f ca="1">IF(G71=0,"",H71/G71)</f>
        <v/>
      </c>
      <c r="K71" s="165"/>
      <c r="L71" s="169" cm="1">
        <f t="array" aca="1" ref="L71" ca="1">SUMPRODUCT(
    SUBTOTAL(9,OFFSET(L60,ROW(L60:L69)-ROW(L60),0)),
    --(C60:C69="CCM Evolution"))</f>
        <v>0</v>
      </c>
      <c r="M71" s="162" t="str">
        <f ca="1">IF(G71=0,"",L71/G71)</f>
        <v/>
      </c>
      <c r="N71" s="165"/>
      <c r="O71" s="176"/>
      <c r="P71" s="176"/>
      <c r="Q71" s="18"/>
      <c r="R71" s="18"/>
      <c r="S71" s="18"/>
      <c r="T71" s="18"/>
      <c r="U71" s="18"/>
      <c r="V71" s="18"/>
    </row>
    <row r="72" spans="1:44" ht="25.5" customHeight="1" x14ac:dyDescent="0.3">
      <c r="A72" s="102"/>
      <c r="B72" s="165"/>
      <c r="C72" s="165"/>
      <c r="D72" s="165"/>
      <c r="E72" s="166"/>
      <c r="F72" s="170" t="s">
        <v>179</v>
      </c>
      <c r="G72" s="161" cm="1">
        <f t="array" aca="1" ref="G72" ca="1">SUMPRODUCT(
    SUBTOTAL(9,OFFSET(G60,ROW(G60:G69)-ROW(G60),0)),
    --(C60:C69="COVID19RM"))</f>
        <v>0</v>
      </c>
      <c r="H72" s="171" cm="1">
        <f t="array" aca="1" ref="H72" ca="1">SUMPRODUCT(
    SUBTOTAL(9,OFFSET(H60,ROW(H60:H69)-ROW(H60),0)),
    --(C60:C69="COVID19RM"))</f>
        <v>0</v>
      </c>
      <c r="I72" s="168"/>
      <c r="J72" s="162" t="str">
        <f ca="1">IF(G72=0,"",H72/G72)</f>
        <v/>
      </c>
      <c r="K72" s="165"/>
      <c r="L72" s="163" cm="1">
        <f t="array" aca="1" ref="L72" ca="1">SUMPRODUCT(
    SUBTOTAL(9,OFFSET(L60,ROW(L60:L69)-ROW(L60),0)),
    --(C60:C69="COVID19RM"))</f>
        <v>0</v>
      </c>
      <c r="M72" s="164" t="str">
        <f ca="1">IF(G72=0,"",L72/G72)</f>
        <v/>
      </c>
      <c r="N72" s="165"/>
      <c r="O72" s="176"/>
      <c r="P72" s="176"/>
      <c r="Q72" s="18"/>
      <c r="R72" s="18"/>
      <c r="S72" s="18"/>
      <c r="T72" s="18"/>
      <c r="U72" s="18"/>
      <c r="V72" s="18"/>
    </row>
    <row r="73" spans="1:44" ht="25.5" customHeight="1" x14ac:dyDescent="0.3">
      <c r="A73" s="102"/>
      <c r="B73" s="165"/>
      <c r="C73" s="165"/>
      <c r="D73" s="165"/>
      <c r="E73" s="166"/>
      <c r="F73" s="172" t="s">
        <v>122</v>
      </c>
      <c r="G73" s="173">
        <f ca="1">SUM(G70:G72)</f>
        <v>87250</v>
      </c>
      <c r="H73" s="173">
        <f ca="1">SUM(H70:H72)</f>
        <v>86269.5</v>
      </c>
      <c r="I73" s="168"/>
      <c r="J73" s="174">
        <f ca="1">IF(G73=0,"",H73/G73)</f>
        <v>0.98876217765042984</v>
      </c>
      <c r="K73" s="165"/>
      <c r="L73" s="175">
        <f ca="1">SUM(L70:L72)</f>
        <v>0</v>
      </c>
      <c r="M73" s="174">
        <f ca="1">IF(G73=0,"",L73/G73)</f>
        <v>0</v>
      </c>
      <c r="N73" s="165"/>
      <c r="O73" s="176"/>
      <c r="P73" s="176"/>
      <c r="Q73" s="18"/>
      <c r="R73" s="18"/>
      <c r="S73" s="18"/>
      <c r="T73" s="18"/>
      <c r="U73" s="18"/>
      <c r="V73" s="18"/>
    </row>
    <row r="74" spans="1:44" ht="25.5" customHeight="1" thickBot="1" x14ac:dyDescent="0.35">
      <c r="A74" s="102"/>
      <c r="B74" s="176"/>
      <c r="C74" s="176"/>
      <c r="D74" s="176"/>
      <c r="E74" s="177"/>
      <c r="F74" s="177"/>
      <c r="G74" s="177"/>
      <c r="H74" s="176"/>
      <c r="I74" s="176"/>
      <c r="J74" s="177"/>
      <c r="K74" s="176"/>
      <c r="L74" s="176"/>
      <c r="M74" s="176"/>
      <c r="N74" s="176"/>
      <c r="O74" s="176"/>
      <c r="P74" s="176"/>
      <c r="Q74" s="18"/>
      <c r="R74" s="18"/>
      <c r="S74" s="18"/>
      <c r="T74" s="18"/>
      <c r="U74" s="18"/>
      <c r="V74" s="18"/>
    </row>
    <row r="75" spans="1:44" ht="25.5" customHeight="1" thickBot="1" x14ac:dyDescent="0.35">
      <c r="A75" s="102"/>
      <c r="B75" s="449" t="s">
        <v>159</v>
      </c>
      <c r="C75" s="449"/>
      <c r="D75" s="449"/>
      <c r="E75" s="449"/>
      <c r="F75" s="449"/>
      <c r="G75" s="449"/>
      <c r="H75" s="449"/>
      <c r="I75" s="449"/>
      <c r="J75" s="449"/>
      <c r="K75" s="449"/>
      <c r="L75" s="449"/>
      <c r="M75" s="449"/>
      <c r="N75" s="449"/>
      <c r="O75" s="176"/>
      <c r="P75" s="176"/>
      <c r="Q75" s="18"/>
      <c r="R75" s="18"/>
      <c r="S75" s="18"/>
      <c r="T75" s="18"/>
      <c r="U75" s="18"/>
      <c r="V75" s="18"/>
    </row>
    <row r="76" spans="1:44" ht="25.5" customHeight="1" x14ac:dyDescent="0.3">
      <c r="A76" s="102"/>
      <c r="B76" s="102"/>
      <c r="C76" s="102"/>
      <c r="D76" s="102"/>
      <c r="E76" s="102"/>
      <c r="F76" s="102"/>
      <c r="G76" s="102"/>
      <c r="H76" s="102"/>
      <c r="I76" s="102"/>
      <c r="J76" s="102"/>
      <c r="K76" s="102"/>
      <c r="L76" s="102"/>
      <c r="M76" s="102"/>
      <c r="N76" s="102"/>
      <c r="O76" s="102"/>
      <c r="P76" s="102"/>
    </row>
    <row r="77" spans="1:44" ht="25.5" customHeight="1" x14ac:dyDescent="0.3">
      <c r="A77" s="102"/>
      <c r="B77" s="102"/>
      <c r="C77" s="102"/>
      <c r="D77" s="102"/>
      <c r="E77" s="102"/>
      <c r="F77" s="102"/>
      <c r="G77" s="102"/>
      <c r="H77" s="102"/>
      <c r="I77" s="102"/>
      <c r="J77" s="102"/>
      <c r="K77" s="102"/>
      <c r="L77" s="102"/>
      <c r="M77" s="102"/>
      <c r="N77" s="102"/>
      <c r="O77" s="102"/>
      <c r="P77" s="102"/>
    </row>
    <row r="78" spans="1:44" ht="50.15" customHeight="1" x14ac:dyDescent="0.3">
      <c r="A78" s="102"/>
      <c r="B78" s="178" t="s">
        <v>118</v>
      </c>
      <c r="C78" s="145" t="s">
        <v>153</v>
      </c>
      <c r="D78" s="179" t="s">
        <v>134</v>
      </c>
      <c r="E78" s="179" t="s">
        <v>119</v>
      </c>
      <c r="F78" s="180" t="s">
        <v>120</v>
      </c>
      <c r="G78" s="180" t="s">
        <v>174</v>
      </c>
      <c r="H78" s="148" t="s">
        <v>311</v>
      </c>
      <c r="I78" s="149" t="s">
        <v>367</v>
      </c>
      <c r="J78" s="181" t="s">
        <v>314</v>
      </c>
      <c r="K78" s="181" t="s">
        <v>315</v>
      </c>
      <c r="L78" s="150" t="s">
        <v>373</v>
      </c>
      <c r="M78" s="151" t="s">
        <v>314</v>
      </c>
      <c r="N78" s="152" t="s">
        <v>315</v>
      </c>
      <c r="O78" s="102"/>
      <c r="P78" s="102"/>
    </row>
    <row r="79" spans="1:44" ht="70.400000000000006" customHeight="1" x14ac:dyDescent="0.3">
      <c r="A79" s="102"/>
      <c r="B79" s="153">
        <v>1</v>
      </c>
      <c r="C79" s="36" t="s">
        <v>162</v>
      </c>
      <c r="D79" s="19" t="s">
        <v>128</v>
      </c>
      <c r="E79" s="19" t="s">
        <v>211</v>
      </c>
      <c r="F79" s="43" t="s">
        <v>243</v>
      </c>
      <c r="G79" s="77">
        <v>3000</v>
      </c>
      <c r="H79" s="58">
        <v>2870.37</v>
      </c>
      <c r="I79" s="93" t="s">
        <v>398</v>
      </c>
      <c r="J79" s="182">
        <f>IF(Table178[[#This Row],[Budget ]]=0,"",H79/Table178[[#This Row],[Budget ]])</f>
        <v>0.95678999999999992</v>
      </c>
      <c r="K79" s="94" t="s">
        <v>427</v>
      </c>
      <c r="L79" s="63"/>
      <c r="M79" s="183">
        <f>IF(Table178[[#This Row],[Budget ]]=0,"",L79/Table178[[#This Row],[Budget ]])</f>
        <v>0</v>
      </c>
      <c r="N79" s="95"/>
      <c r="O79" s="102"/>
      <c r="P79" s="102"/>
    </row>
    <row r="80" spans="1:44" ht="70.400000000000006" customHeight="1" x14ac:dyDescent="0.3">
      <c r="A80" s="102"/>
      <c r="B80" s="153">
        <v>2</v>
      </c>
      <c r="C80" s="36" t="s">
        <v>162</v>
      </c>
      <c r="D80" s="19" t="s">
        <v>110</v>
      </c>
      <c r="E80" s="19" t="s">
        <v>211</v>
      </c>
      <c r="F80" s="43" t="s">
        <v>123</v>
      </c>
      <c r="G80" s="77">
        <v>3000</v>
      </c>
      <c r="H80" s="58">
        <v>2717.32</v>
      </c>
      <c r="I80" s="93" t="s">
        <v>399</v>
      </c>
      <c r="J80" s="182">
        <f>IF(Table178[[#This Row],[Budget ]]=0,"",H80/Table178[[#This Row],[Budget ]])</f>
        <v>0.90577333333333343</v>
      </c>
      <c r="K80" s="94" t="s">
        <v>428</v>
      </c>
      <c r="L80" s="63"/>
      <c r="M80" s="183">
        <f>IF(Table178[[#This Row],[Budget ]]=0,"",L80/Table178[[#This Row],[Budget ]])</f>
        <v>0</v>
      </c>
      <c r="N80" s="95"/>
      <c r="O80" s="102"/>
      <c r="P80" s="102"/>
    </row>
    <row r="81" spans="1:16" ht="70.400000000000006" customHeight="1" x14ac:dyDescent="0.3">
      <c r="A81" s="102"/>
      <c r="B81" s="153">
        <v>3</v>
      </c>
      <c r="C81" s="36" t="s">
        <v>162</v>
      </c>
      <c r="D81" s="19" t="s">
        <v>110</v>
      </c>
      <c r="E81" s="19" t="s">
        <v>211</v>
      </c>
      <c r="F81" s="43" t="s">
        <v>242</v>
      </c>
      <c r="G81" s="77">
        <v>2000</v>
      </c>
      <c r="H81" s="58">
        <v>1941.91</v>
      </c>
      <c r="I81" s="93" t="s">
        <v>400</v>
      </c>
      <c r="J81" s="182">
        <f>IF(Table178[[#This Row],[Budget ]]=0,"",H81/Table178[[#This Row],[Budget ]])</f>
        <v>0.97095500000000001</v>
      </c>
      <c r="K81" s="94" t="s">
        <v>442</v>
      </c>
      <c r="L81" s="63"/>
      <c r="M81" s="183">
        <f>IF(Table178[[#This Row],[Budget ]]=0,"",L81/Table178[[#This Row],[Budget ]])</f>
        <v>0</v>
      </c>
      <c r="N81" s="95"/>
      <c r="O81" s="102"/>
      <c r="P81" s="102"/>
    </row>
    <row r="82" spans="1:16" ht="70.400000000000006" customHeight="1" x14ac:dyDescent="0.3">
      <c r="A82" s="102"/>
      <c r="B82" s="153">
        <v>4</v>
      </c>
      <c r="C82" s="36" t="s">
        <v>162</v>
      </c>
      <c r="D82" s="19" t="s">
        <v>110</v>
      </c>
      <c r="E82" s="19" t="s">
        <v>211</v>
      </c>
      <c r="F82" s="43" t="s">
        <v>242</v>
      </c>
      <c r="G82" s="77">
        <v>1000</v>
      </c>
      <c r="H82" s="58">
        <v>1014</v>
      </c>
      <c r="I82" s="93" t="s">
        <v>401</v>
      </c>
      <c r="J82" s="182">
        <f>IF(Table178[[#This Row],[Budget ]]=0,"",H82/Table178[[#This Row],[Budget ]])</f>
        <v>1.014</v>
      </c>
      <c r="K82" s="94" t="s">
        <v>429</v>
      </c>
      <c r="L82" s="63"/>
      <c r="M82" s="183">
        <f>IF(Table178[[#This Row],[Budget ]]=0,"",L82/Table178[[#This Row],[Budget ]])</f>
        <v>0</v>
      </c>
      <c r="N82" s="95"/>
      <c r="O82" s="102"/>
      <c r="P82" s="102"/>
    </row>
    <row r="83" spans="1:16" ht="70.400000000000006" customHeight="1" x14ac:dyDescent="0.3">
      <c r="A83" s="102"/>
      <c r="B83" s="153">
        <v>5</v>
      </c>
      <c r="C83" s="36" t="s">
        <v>162</v>
      </c>
      <c r="D83" s="19" t="s">
        <v>114</v>
      </c>
      <c r="E83" s="19" t="s">
        <v>211</v>
      </c>
      <c r="F83" s="43" t="s">
        <v>221</v>
      </c>
      <c r="G83" s="77">
        <v>3750</v>
      </c>
      <c r="H83" s="58">
        <v>3536.77</v>
      </c>
      <c r="I83" s="93" t="s">
        <v>402</v>
      </c>
      <c r="J83" s="182">
        <f>IF(Table178[[#This Row],[Budget ]]=0,"",H83/Table178[[#This Row],[Budget ]])</f>
        <v>0.94313866666666668</v>
      </c>
      <c r="K83" s="94" t="s">
        <v>443</v>
      </c>
      <c r="L83" s="63"/>
      <c r="M83" s="183">
        <f>IF(Table178[[#This Row],[Budget ]]=0,"",L83/Table178[[#This Row],[Budget ]])</f>
        <v>0</v>
      </c>
      <c r="N83" s="95"/>
      <c r="O83" s="102"/>
      <c r="P83" s="102"/>
    </row>
    <row r="84" spans="1:16" ht="70.400000000000006" customHeight="1" x14ac:dyDescent="0.3">
      <c r="A84" s="102"/>
      <c r="B84" s="153">
        <v>6</v>
      </c>
      <c r="C84" s="36" t="s">
        <v>162</v>
      </c>
      <c r="D84" s="19" t="s">
        <v>110</v>
      </c>
      <c r="E84" s="19" t="s">
        <v>211</v>
      </c>
      <c r="F84" s="43" t="s">
        <v>207</v>
      </c>
      <c r="G84" s="77">
        <v>3000</v>
      </c>
      <c r="H84" s="58">
        <v>3153.84</v>
      </c>
      <c r="I84" s="93" t="s">
        <v>403</v>
      </c>
      <c r="J84" s="182">
        <f>IF(Table178[[#This Row],[Budget ]]=0,"",H84/Table178[[#This Row],[Budget ]])</f>
        <v>1.05128</v>
      </c>
      <c r="K84" s="94" t="s">
        <v>434</v>
      </c>
      <c r="L84" s="63"/>
      <c r="M84" s="183">
        <f>IF(Table178[[#This Row],[Budget ]]=0,"",L84/Table178[[#This Row],[Budget ]])</f>
        <v>0</v>
      </c>
      <c r="N84" s="95"/>
      <c r="O84" s="102"/>
      <c r="P84" s="102"/>
    </row>
    <row r="85" spans="1:16" ht="70.400000000000006" customHeight="1" x14ac:dyDescent="0.3">
      <c r="A85" s="102"/>
      <c r="B85" s="153">
        <v>7</v>
      </c>
      <c r="C85" s="36" t="s">
        <v>162</v>
      </c>
      <c r="D85" s="19" t="s">
        <v>114</v>
      </c>
      <c r="E85" s="19" t="s">
        <v>211</v>
      </c>
      <c r="F85" s="43" t="s">
        <v>221</v>
      </c>
      <c r="G85" s="77">
        <v>5000</v>
      </c>
      <c r="H85" s="58">
        <v>5354.62</v>
      </c>
      <c r="I85" s="93" t="s">
        <v>404</v>
      </c>
      <c r="J85" s="182">
        <f>IF(Table178[[#This Row],[Budget ]]=0,"",H85/Table178[[#This Row],[Budget ]])</f>
        <v>1.070924</v>
      </c>
      <c r="K85" s="94" t="s">
        <v>444</v>
      </c>
      <c r="L85" s="63"/>
      <c r="M85" s="183">
        <f>IF(Table178[[#This Row],[Budget ]]=0,"",L85/Table178[[#This Row],[Budget ]])</f>
        <v>0</v>
      </c>
      <c r="N85" s="95"/>
      <c r="O85" s="102"/>
      <c r="P85" s="102"/>
    </row>
    <row r="86" spans="1:16" ht="70.400000000000006" customHeight="1" x14ac:dyDescent="0.3">
      <c r="A86" s="102"/>
      <c r="B86" s="153">
        <v>8</v>
      </c>
      <c r="C86" s="36" t="s">
        <v>162</v>
      </c>
      <c r="D86" s="19" t="s">
        <v>110</v>
      </c>
      <c r="E86" s="19" t="s">
        <v>211</v>
      </c>
      <c r="F86" s="43" t="s">
        <v>242</v>
      </c>
      <c r="G86" s="77">
        <v>6000</v>
      </c>
      <c r="H86" s="58">
        <v>5602.53</v>
      </c>
      <c r="I86" s="93" t="s">
        <v>405</v>
      </c>
      <c r="J86" s="182">
        <f>IF(Table178[[#This Row],[Budget ]]=0,"",H86/Table178[[#This Row],[Budget ]])</f>
        <v>0.933755</v>
      </c>
      <c r="K86" s="94" t="s">
        <v>430</v>
      </c>
      <c r="L86" s="63"/>
      <c r="M86" s="183">
        <f>IF(Table178[[#This Row],[Budget ]]=0,"",L86/Table178[[#This Row],[Budget ]])</f>
        <v>0</v>
      </c>
      <c r="N86" s="95"/>
      <c r="O86" s="102"/>
      <c r="P86" s="102"/>
    </row>
    <row r="87" spans="1:16" ht="70.400000000000006" customHeight="1" x14ac:dyDescent="0.3">
      <c r="A87" s="102"/>
      <c r="B87" s="153">
        <v>9</v>
      </c>
      <c r="C87" s="36" t="s">
        <v>162</v>
      </c>
      <c r="D87" s="19" t="s">
        <v>128</v>
      </c>
      <c r="E87" s="19" t="s">
        <v>211</v>
      </c>
      <c r="F87" s="43" t="s">
        <v>130</v>
      </c>
      <c r="G87" s="77">
        <v>6500</v>
      </c>
      <c r="H87" s="58">
        <v>6164.76</v>
      </c>
      <c r="I87" s="93" t="s">
        <v>406</v>
      </c>
      <c r="J87" s="182">
        <f>IF(Table178[[#This Row],[Budget ]]=0,"",H87/Table178[[#This Row],[Budget ]])</f>
        <v>0.94842461538461542</v>
      </c>
      <c r="K87" s="94" t="s">
        <v>431</v>
      </c>
      <c r="L87" s="63"/>
      <c r="M87" s="183">
        <f>IF(Table178[[#This Row],[Budget ]]=0,"",L87/Table178[[#This Row],[Budget ]])</f>
        <v>0</v>
      </c>
      <c r="N87" s="95"/>
      <c r="O87" s="102"/>
      <c r="P87" s="102"/>
    </row>
    <row r="88" spans="1:16" ht="70.400000000000006" customHeight="1" x14ac:dyDescent="0.3">
      <c r="A88" s="102"/>
      <c r="B88" s="153">
        <v>10</v>
      </c>
      <c r="C88" s="36" t="s">
        <v>162</v>
      </c>
      <c r="D88" s="19" t="s">
        <v>110</v>
      </c>
      <c r="E88" s="19" t="s">
        <v>211</v>
      </c>
      <c r="F88" s="43" t="s">
        <v>242</v>
      </c>
      <c r="G88" s="77">
        <v>4500</v>
      </c>
      <c r="H88" s="58">
        <v>4151.3100000000004</v>
      </c>
      <c r="I88" s="93" t="s">
        <v>407</v>
      </c>
      <c r="J88" s="182">
        <f>IF(Table178[[#This Row],[Budget ]]=0,"",H88/Table178[[#This Row],[Budget ]])</f>
        <v>0.92251333333333341</v>
      </c>
      <c r="K88" s="94" t="s">
        <v>435</v>
      </c>
      <c r="L88" s="63"/>
      <c r="M88" s="183">
        <f>IF(Table178[[#This Row],[Budget ]]=0,"",L88/Table178[[#This Row],[Budget ]])</f>
        <v>0</v>
      </c>
      <c r="N88" s="95"/>
      <c r="O88" s="102"/>
      <c r="P88" s="102"/>
    </row>
    <row r="89" spans="1:16" ht="70.400000000000006" customHeight="1" x14ac:dyDescent="0.3">
      <c r="A89" s="102"/>
      <c r="B89" s="153">
        <v>11</v>
      </c>
      <c r="C89" s="36" t="s">
        <v>193</v>
      </c>
      <c r="D89" s="19" t="s">
        <v>114</v>
      </c>
      <c r="E89" s="19" t="s">
        <v>211</v>
      </c>
      <c r="F89" s="43" t="s">
        <v>221</v>
      </c>
      <c r="G89" s="77">
        <v>1977.65</v>
      </c>
      <c r="H89" s="58">
        <v>1977.85</v>
      </c>
      <c r="I89" s="93" t="s">
        <v>408</v>
      </c>
      <c r="J89" s="182">
        <f>IF(Table178[[#This Row],[Budget ]]=0,"",H89/Table178[[#This Row],[Budget ]])</f>
        <v>1.0001011301291935</v>
      </c>
      <c r="K89" s="94" t="s">
        <v>445</v>
      </c>
      <c r="L89" s="63"/>
      <c r="M89" s="183">
        <f>IF(Table178[[#This Row],[Budget ]]=0,"",L89/Table178[[#This Row],[Budget ]])</f>
        <v>0</v>
      </c>
      <c r="N89" s="95"/>
      <c r="O89" s="102"/>
      <c r="P89" s="102"/>
    </row>
    <row r="90" spans="1:16" ht="70.400000000000006" hidden="1" customHeight="1" x14ac:dyDescent="0.3">
      <c r="A90" s="102"/>
      <c r="B90" s="153">
        <v>12</v>
      </c>
      <c r="C90" s="36"/>
      <c r="D90" s="19"/>
      <c r="E90" s="19"/>
      <c r="F90" s="43"/>
      <c r="G90" s="77"/>
      <c r="H90" s="58"/>
      <c r="I90" s="93"/>
      <c r="J90" s="182" t="str">
        <f>IF(Table178[[#This Row],[Budget ]]=0,"",H90/Table178[[#This Row],[Budget ]])</f>
        <v/>
      </c>
      <c r="K90" s="94"/>
      <c r="L90" s="63"/>
      <c r="M90" s="183" t="str">
        <f>IF(Table178[[#This Row],[Budget ]]=0,"",L90/Table178[[#This Row],[Budget ]])</f>
        <v/>
      </c>
      <c r="N90" s="95"/>
      <c r="O90" s="102"/>
      <c r="P90" s="102"/>
    </row>
    <row r="91" spans="1:16" ht="70.400000000000006" hidden="1" customHeight="1" x14ac:dyDescent="0.3">
      <c r="A91" s="102"/>
      <c r="B91" s="153">
        <v>13</v>
      </c>
      <c r="C91" s="36"/>
      <c r="D91" s="19"/>
      <c r="E91" s="19"/>
      <c r="F91" s="43"/>
      <c r="G91" s="77"/>
      <c r="H91" s="58"/>
      <c r="I91" s="93"/>
      <c r="J91" s="182" t="str">
        <f>IF(Table178[[#This Row],[Budget ]]=0,"",H91/Table178[[#This Row],[Budget ]])</f>
        <v/>
      </c>
      <c r="K91" s="94"/>
      <c r="L91" s="63"/>
      <c r="M91" s="183" t="str">
        <f>IF(Table178[[#This Row],[Budget ]]=0,"",L91/Table178[[#This Row],[Budget ]])</f>
        <v/>
      </c>
      <c r="N91" s="95"/>
      <c r="O91" s="102"/>
      <c r="P91" s="102"/>
    </row>
    <row r="92" spans="1:16" ht="70.400000000000006" hidden="1" customHeight="1" x14ac:dyDescent="0.3">
      <c r="A92" s="102"/>
      <c r="B92" s="153">
        <v>14</v>
      </c>
      <c r="C92" s="36"/>
      <c r="D92" s="19"/>
      <c r="E92" s="19"/>
      <c r="F92" s="43"/>
      <c r="G92" s="77"/>
      <c r="H92" s="58"/>
      <c r="I92" s="93"/>
      <c r="J92" s="182" t="str">
        <f>IF(Table178[[#This Row],[Budget ]]=0,"",H92/Table178[[#This Row],[Budget ]])</f>
        <v/>
      </c>
      <c r="K92" s="94"/>
      <c r="L92" s="63"/>
      <c r="M92" s="183" t="str">
        <f>IF(Table178[[#This Row],[Budget ]]=0,"",L92/Table178[[#This Row],[Budget ]])</f>
        <v/>
      </c>
      <c r="N92" s="95"/>
      <c r="O92" s="102"/>
      <c r="P92" s="102"/>
    </row>
    <row r="93" spans="1:16" ht="70.400000000000006" hidden="1" customHeight="1" x14ac:dyDescent="0.3">
      <c r="A93" s="102"/>
      <c r="B93" s="153">
        <v>15</v>
      </c>
      <c r="C93" s="36"/>
      <c r="D93" s="19"/>
      <c r="E93" s="19"/>
      <c r="F93" s="43"/>
      <c r="G93" s="77"/>
      <c r="H93" s="58"/>
      <c r="I93" s="93"/>
      <c r="J93" s="182" t="str">
        <f>IF(Table178[[#This Row],[Budget ]]=0,"",H93/Table178[[#This Row],[Budget ]])</f>
        <v/>
      </c>
      <c r="K93" s="94"/>
      <c r="L93" s="63"/>
      <c r="M93" s="183" t="str">
        <f>IF(Table178[[#This Row],[Budget ]]=0,"",L93/Table178[[#This Row],[Budget ]])</f>
        <v/>
      </c>
      <c r="N93" s="95"/>
      <c r="O93" s="102"/>
      <c r="P93" s="102"/>
    </row>
    <row r="94" spans="1:16" ht="70.400000000000006" hidden="1" customHeight="1" x14ac:dyDescent="0.3">
      <c r="A94" s="102"/>
      <c r="B94" s="153">
        <v>16</v>
      </c>
      <c r="C94" s="36"/>
      <c r="D94" s="19"/>
      <c r="E94" s="19"/>
      <c r="F94" s="43"/>
      <c r="G94" s="77"/>
      <c r="H94" s="58"/>
      <c r="I94" s="93"/>
      <c r="J94" s="182" t="str">
        <f>IF(Table178[[#This Row],[Budget ]]=0,"",H94/Table178[[#This Row],[Budget ]])</f>
        <v/>
      </c>
      <c r="K94" s="94"/>
      <c r="L94" s="63"/>
      <c r="M94" s="183" t="str">
        <f>IF(Table178[[#This Row],[Budget ]]=0,"",L94/Table178[[#This Row],[Budget ]])</f>
        <v/>
      </c>
      <c r="N94" s="95"/>
      <c r="O94" s="102"/>
      <c r="P94" s="102"/>
    </row>
    <row r="95" spans="1:16" ht="70.400000000000006" hidden="1" customHeight="1" x14ac:dyDescent="0.3">
      <c r="A95" s="102"/>
      <c r="B95" s="153">
        <v>17</v>
      </c>
      <c r="C95" s="36"/>
      <c r="D95" s="19"/>
      <c r="E95" s="19"/>
      <c r="F95" s="43"/>
      <c r="G95" s="77"/>
      <c r="H95" s="58"/>
      <c r="I95" s="93"/>
      <c r="J95" s="182" t="str">
        <f>IF(Table178[[#This Row],[Budget ]]=0,"",H95/Table178[[#This Row],[Budget ]])</f>
        <v/>
      </c>
      <c r="K95" s="94"/>
      <c r="L95" s="63"/>
      <c r="M95" s="183" t="str">
        <f>IF(Table178[[#This Row],[Budget ]]=0,"",L95/Table178[[#This Row],[Budget ]])</f>
        <v/>
      </c>
      <c r="N95" s="95"/>
      <c r="O95" s="102"/>
      <c r="P95" s="102"/>
    </row>
    <row r="96" spans="1:16" ht="70.400000000000006" hidden="1" customHeight="1" x14ac:dyDescent="0.3">
      <c r="A96" s="102"/>
      <c r="B96" s="153">
        <v>18</v>
      </c>
      <c r="C96" s="36"/>
      <c r="D96" s="19"/>
      <c r="E96" s="19"/>
      <c r="F96" s="43"/>
      <c r="G96" s="77"/>
      <c r="H96" s="58"/>
      <c r="I96" s="93"/>
      <c r="J96" s="182" t="str">
        <f>IF(Table178[[#This Row],[Budget ]]=0,"",H96/Table178[[#This Row],[Budget ]])</f>
        <v/>
      </c>
      <c r="K96" s="94"/>
      <c r="L96" s="63"/>
      <c r="M96" s="183" t="str">
        <f>IF(Table178[[#This Row],[Budget ]]=0,"",L96/Table178[[#This Row],[Budget ]])</f>
        <v/>
      </c>
      <c r="N96" s="95"/>
      <c r="O96" s="102"/>
      <c r="P96" s="102"/>
    </row>
    <row r="97" spans="1:25" ht="70.400000000000006" hidden="1" customHeight="1" x14ac:dyDescent="0.3">
      <c r="A97" s="102"/>
      <c r="B97" s="153">
        <v>19</v>
      </c>
      <c r="C97" s="36"/>
      <c r="D97" s="19"/>
      <c r="E97" s="19"/>
      <c r="F97" s="43"/>
      <c r="G97" s="77"/>
      <c r="H97" s="58"/>
      <c r="I97" s="93"/>
      <c r="J97" s="182" t="str">
        <f>IF(Table178[[#This Row],[Budget ]]=0,"",H97/Table178[[#This Row],[Budget ]])</f>
        <v/>
      </c>
      <c r="K97" s="94"/>
      <c r="L97" s="63"/>
      <c r="M97" s="183" t="str">
        <f>IF(Table178[[#This Row],[Budget ]]=0,"",L97/Table178[[#This Row],[Budget ]])</f>
        <v/>
      </c>
      <c r="N97" s="95"/>
      <c r="O97" s="191"/>
      <c r="P97" s="191"/>
      <c r="Q97" s="20"/>
      <c r="R97" s="20"/>
      <c r="S97" s="20"/>
      <c r="T97" s="20"/>
    </row>
    <row r="98" spans="1:25" ht="70.400000000000006" hidden="1" customHeight="1" x14ac:dyDescent="0.3">
      <c r="A98" s="102"/>
      <c r="B98" s="153">
        <v>20</v>
      </c>
      <c r="C98" s="36"/>
      <c r="D98" s="19"/>
      <c r="E98" s="19"/>
      <c r="F98" s="43"/>
      <c r="G98" s="77"/>
      <c r="H98" s="58"/>
      <c r="I98" s="93"/>
      <c r="J98" s="182" t="str">
        <f>IF(Table178[[#This Row],[Budget ]]=0,"",H98/Table178[[#This Row],[Budget ]])</f>
        <v/>
      </c>
      <c r="K98" s="94"/>
      <c r="L98" s="63"/>
      <c r="M98" s="183" t="str">
        <f>IF(Table178[[#This Row],[Budget ]]=0,"",L98/Table178[[#This Row],[Budget ]])</f>
        <v/>
      </c>
      <c r="N98" s="95"/>
      <c r="O98" s="191"/>
      <c r="P98" s="191"/>
      <c r="Q98" s="20"/>
      <c r="R98" s="20"/>
      <c r="S98" s="20"/>
      <c r="T98" s="20"/>
    </row>
    <row r="99" spans="1:25" ht="70.400000000000006" hidden="1" customHeight="1" x14ac:dyDescent="0.3">
      <c r="A99" s="102"/>
      <c r="B99" s="153">
        <v>21</v>
      </c>
      <c r="C99" s="36"/>
      <c r="D99" s="19"/>
      <c r="E99" s="19"/>
      <c r="F99" s="43"/>
      <c r="G99" s="77"/>
      <c r="H99" s="58"/>
      <c r="I99" s="93"/>
      <c r="J99" s="182" t="str">
        <f>IF(Table178[[#This Row],[Budget ]]=0,"",H99/Table178[[#This Row],[Budget ]])</f>
        <v/>
      </c>
      <c r="K99" s="94"/>
      <c r="L99" s="63"/>
      <c r="M99" s="183" t="str">
        <f>IF(Table178[[#This Row],[Budget ]]=0,"",L99/Table178[[#This Row],[Budget ]])</f>
        <v/>
      </c>
      <c r="N99" s="95"/>
      <c r="O99" s="191"/>
      <c r="P99" s="191"/>
      <c r="Q99" s="20"/>
      <c r="R99" s="20"/>
      <c r="S99" s="20"/>
      <c r="T99" s="20"/>
    </row>
    <row r="100" spans="1:25" ht="70.400000000000006" hidden="1" customHeight="1" x14ac:dyDescent="0.3">
      <c r="A100" s="102"/>
      <c r="B100" s="153">
        <v>22</v>
      </c>
      <c r="C100" s="36"/>
      <c r="D100" s="19"/>
      <c r="E100" s="19"/>
      <c r="F100" s="43"/>
      <c r="G100" s="77"/>
      <c r="H100" s="58"/>
      <c r="I100" s="93"/>
      <c r="J100" s="182" t="str">
        <f>IF(Table178[[#This Row],[Budget ]]=0,"",H100/Table178[[#This Row],[Budget ]])</f>
        <v/>
      </c>
      <c r="K100" s="94"/>
      <c r="L100" s="63"/>
      <c r="M100" s="183" t="str">
        <f>IF(Table178[[#This Row],[Budget ]]=0,"",L100/Table178[[#This Row],[Budget ]])</f>
        <v/>
      </c>
      <c r="N100" s="95"/>
      <c r="O100" s="191"/>
      <c r="P100" s="191"/>
      <c r="Q100" s="20"/>
      <c r="R100" s="20"/>
      <c r="S100" s="20"/>
      <c r="T100" s="20"/>
    </row>
    <row r="101" spans="1:25" ht="70.400000000000006" hidden="1" customHeight="1" x14ac:dyDescent="0.3">
      <c r="A101" s="102"/>
      <c r="B101" s="153">
        <v>23</v>
      </c>
      <c r="C101" s="36"/>
      <c r="D101" s="19"/>
      <c r="E101" s="19"/>
      <c r="F101" s="43"/>
      <c r="G101" s="77"/>
      <c r="H101" s="58"/>
      <c r="I101" s="93"/>
      <c r="J101" s="182" t="str">
        <f>IF(Table178[[#This Row],[Budget ]]=0,"",H101/Table178[[#This Row],[Budget ]])</f>
        <v/>
      </c>
      <c r="K101" s="94"/>
      <c r="L101" s="63"/>
      <c r="M101" s="183" t="str">
        <f>IF(Table178[[#This Row],[Budget ]]=0,"",L101/Table178[[#This Row],[Budget ]])</f>
        <v/>
      </c>
      <c r="N101" s="95"/>
      <c r="O101" s="191"/>
      <c r="P101" s="191"/>
      <c r="Q101" s="20"/>
      <c r="R101" s="20"/>
      <c r="S101" s="20"/>
      <c r="T101" s="20"/>
    </row>
    <row r="102" spans="1:25" ht="70.400000000000006" hidden="1" customHeight="1" x14ac:dyDescent="0.3">
      <c r="A102" s="102"/>
      <c r="B102" s="153">
        <v>24</v>
      </c>
      <c r="C102" s="36"/>
      <c r="D102" s="19"/>
      <c r="E102" s="19"/>
      <c r="F102" s="43"/>
      <c r="G102" s="77"/>
      <c r="H102" s="58"/>
      <c r="I102" s="93"/>
      <c r="J102" s="182" t="str">
        <f>IF(Table178[[#This Row],[Budget ]]=0,"",H102/Table178[[#This Row],[Budget ]])</f>
        <v/>
      </c>
      <c r="K102" s="94"/>
      <c r="L102" s="63"/>
      <c r="M102" s="183" t="str">
        <f>IF(Table178[[#This Row],[Budget ]]=0,"",L102/Table178[[#This Row],[Budget ]])</f>
        <v/>
      </c>
      <c r="N102" s="95"/>
      <c r="O102" s="191"/>
      <c r="P102" s="191"/>
      <c r="Q102" s="20"/>
      <c r="R102" s="20"/>
      <c r="S102" s="20"/>
      <c r="T102" s="20"/>
    </row>
    <row r="103" spans="1:25" ht="70.400000000000006" hidden="1" customHeight="1" x14ac:dyDescent="0.3">
      <c r="A103" s="102"/>
      <c r="B103" s="153">
        <v>25</v>
      </c>
      <c r="C103" s="36"/>
      <c r="D103" s="19"/>
      <c r="E103" s="19"/>
      <c r="F103" s="43"/>
      <c r="G103" s="77"/>
      <c r="H103" s="58"/>
      <c r="I103" s="93"/>
      <c r="J103" s="182" t="str">
        <f>IF(Table178[[#This Row],[Budget ]]=0,"",H103/Table178[[#This Row],[Budget ]])</f>
        <v/>
      </c>
      <c r="K103" s="94"/>
      <c r="L103" s="63"/>
      <c r="M103" s="183" t="str">
        <f>IF(Table178[[#This Row],[Budget ]]=0,"",L103/Table178[[#This Row],[Budget ]])</f>
        <v/>
      </c>
      <c r="N103" s="95"/>
      <c r="O103" s="191"/>
      <c r="P103" s="191"/>
      <c r="Q103" s="20"/>
      <c r="R103" s="20"/>
      <c r="S103" s="20"/>
      <c r="T103" s="20"/>
    </row>
    <row r="104" spans="1:25" ht="70.400000000000006" hidden="1" customHeight="1" x14ac:dyDescent="0.3">
      <c r="A104" s="102"/>
      <c r="B104" s="153">
        <v>26</v>
      </c>
      <c r="C104" s="36"/>
      <c r="D104" s="19"/>
      <c r="E104" s="19"/>
      <c r="F104" s="43"/>
      <c r="G104" s="77"/>
      <c r="H104" s="58"/>
      <c r="I104" s="93"/>
      <c r="J104" s="182" t="str">
        <f>IF(Table178[[#This Row],[Budget ]]=0,"",H104/Table178[[#This Row],[Budget ]])</f>
        <v/>
      </c>
      <c r="K104" s="94"/>
      <c r="L104" s="63"/>
      <c r="M104" s="183" t="str">
        <f>IF(Table178[[#This Row],[Budget ]]=0,"",L104/Table178[[#This Row],[Budget ]])</f>
        <v/>
      </c>
      <c r="N104" s="95"/>
      <c r="O104" s="191"/>
      <c r="P104" s="191"/>
      <c r="Q104" s="20"/>
      <c r="R104" s="20"/>
      <c r="S104" s="20"/>
      <c r="T104" s="20"/>
    </row>
    <row r="105" spans="1:25" ht="70.400000000000006" hidden="1" customHeight="1" x14ac:dyDescent="0.3">
      <c r="A105" s="102"/>
      <c r="B105" s="153">
        <v>27</v>
      </c>
      <c r="C105" s="36"/>
      <c r="D105" s="19"/>
      <c r="E105" s="19"/>
      <c r="F105" s="43"/>
      <c r="G105" s="77"/>
      <c r="H105" s="58"/>
      <c r="I105" s="93"/>
      <c r="J105" s="182" t="str">
        <f>IF(Table178[[#This Row],[Budget ]]=0,"",H105/Table178[[#This Row],[Budget ]])</f>
        <v/>
      </c>
      <c r="K105" s="94"/>
      <c r="L105" s="63"/>
      <c r="M105" s="183" t="str">
        <f>IF(Table178[[#This Row],[Budget ]]=0,"",L105/Table178[[#This Row],[Budget ]])</f>
        <v/>
      </c>
      <c r="N105" s="95"/>
      <c r="O105" s="191"/>
      <c r="P105" s="191"/>
      <c r="Q105" s="20"/>
      <c r="R105" s="20"/>
      <c r="S105" s="20"/>
      <c r="T105" s="20"/>
    </row>
    <row r="106" spans="1:25" ht="70.400000000000006" hidden="1" customHeight="1" x14ac:dyDescent="0.3">
      <c r="A106" s="102"/>
      <c r="B106" s="153">
        <v>28</v>
      </c>
      <c r="C106" s="36"/>
      <c r="D106" s="19"/>
      <c r="E106" s="19"/>
      <c r="F106" s="43"/>
      <c r="G106" s="77"/>
      <c r="H106" s="58"/>
      <c r="I106" s="93"/>
      <c r="J106" s="182" t="str">
        <f>IF(Table178[[#This Row],[Budget ]]=0,"",H106/Table178[[#This Row],[Budget ]])</f>
        <v/>
      </c>
      <c r="K106" s="94"/>
      <c r="L106" s="63"/>
      <c r="M106" s="183" t="str">
        <f>IF(Table178[[#This Row],[Budget ]]=0,"",L106/Table178[[#This Row],[Budget ]])</f>
        <v/>
      </c>
      <c r="N106" s="95"/>
      <c r="O106" s="191"/>
      <c r="P106" s="191"/>
      <c r="Q106" s="20"/>
      <c r="R106" s="20"/>
      <c r="S106" s="20"/>
      <c r="T106" s="20"/>
    </row>
    <row r="107" spans="1:25" ht="70.400000000000006" hidden="1" customHeight="1" x14ac:dyDescent="0.3">
      <c r="A107" s="102"/>
      <c r="B107" s="153">
        <v>29</v>
      </c>
      <c r="C107" s="36"/>
      <c r="D107" s="19"/>
      <c r="E107" s="19"/>
      <c r="F107" s="43"/>
      <c r="G107" s="77"/>
      <c r="H107" s="58"/>
      <c r="I107" s="93"/>
      <c r="J107" s="182" t="str">
        <f>IF(Table178[[#This Row],[Budget ]]=0,"",H107/Table178[[#This Row],[Budget ]])</f>
        <v/>
      </c>
      <c r="K107" s="94"/>
      <c r="L107" s="63"/>
      <c r="M107" s="183" t="str">
        <f>IF(Table178[[#This Row],[Budget ]]=0,"",L107/Table178[[#This Row],[Budget ]])</f>
        <v/>
      </c>
      <c r="N107" s="95"/>
      <c r="O107" s="191"/>
      <c r="P107" s="191"/>
      <c r="Q107" s="20"/>
      <c r="R107" s="20"/>
      <c r="S107" s="20"/>
      <c r="T107" s="20"/>
    </row>
    <row r="108" spans="1:25" ht="70.400000000000006" hidden="1" customHeight="1" x14ac:dyDescent="0.3">
      <c r="A108" s="102"/>
      <c r="B108" s="153">
        <v>30</v>
      </c>
      <c r="C108" s="36"/>
      <c r="D108" s="19"/>
      <c r="E108" s="19"/>
      <c r="F108" s="43"/>
      <c r="G108" s="77"/>
      <c r="H108" s="58"/>
      <c r="I108" s="93"/>
      <c r="J108" s="182" t="str">
        <f>IF(Table178[[#This Row],[Budget ]]=0,"",H108/Table178[[#This Row],[Budget ]])</f>
        <v/>
      </c>
      <c r="K108" s="94"/>
      <c r="L108" s="63"/>
      <c r="M108" s="183" t="str">
        <f>IF(Table178[[#This Row],[Budget ]]=0,"",L108/Table178[[#This Row],[Budget ]])</f>
        <v/>
      </c>
      <c r="N108" s="95"/>
      <c r="O108" s="191"/>
      <c r="P108" s="191"/>
      <c r="Q108" s="20"/>
      <c r="R108" s="20"/>
      <c r="S108" s="20"/>
      <c r="T108" s="20"/>
    </row>
    <row r="109" spans="1:25" ht="25.5" customHeight="1" x14ac:dyDescent="0.3">
      <c r="A109" s="102"/>
      <c r="B109" s="184"/>
      <c r="C109" s="184"/>
      <c r="D109" s="184"/>
      <c r="E109" s="185"/>
      <c r="F109" s="186" t="s">
        <v>177</v>
      </c>
      <c r="G109" s="187" cm="1">
        <f t="array" aca="1" ref="G109" ca="1">SUMPRODUCT(
    SUBTOTAL(9,OFFSET(G79,ROW(G79:G108)-ROW(G79),0)),
    --(C79:C108="CCM Funding Agreement"))</f>
        <v>37750</v>
      </c>
      <c r="H109" s="188" cm="1">
        <f t="array" aca="1" ref="H109" ca="1">SUMPRODUCT(
    SUBTOTAL(9,OFFSET(H79,ROW(H79:H108)-ROW(H79),0)),
    --(C79:C108="CCM Funding Agreement"))</f>
        <v>36507.43</v>
      </c>
      <c r="I109" s="189"/>
      <c r="J109" s="162">
        <f ca="1">IF(G109=0,"",H109/G109)</f>
        <v>0.96708423841059599</v>
      </c>
      <c r="K109" s="190"/>
      <c r="L109" s="188" cm="1">
        <f t="array" aca="1" ref="L109" ca="1">SUMPRODUCT(
    SUBTOTAL(9,OFFSET(L79,ROW(L79:L108)-ROW(L79),0)),
    --(C79:C108="CCM Funding Agreement"))</f>
        <v>0</v>
      </c>
      <c r="M109" s="162">
        <f ca="1">IF(G109=0,"",L109/G109)</f>
        <v>0</v>
      </c>
      <c r="N109" s="191"/>
      <c r="O109" s="191"/>
      <c r="P109" s="191"/>
      <c r="Q109" s="20"/>
      <c r="R109" s="20"/>
      <c r="S109" s="20"/>
      <c r="T109" s="20"/>
      <c r="U109" s="20"/>
      <c r="V109" s="20"/>
      <c r="W109" s="20"/>
      <c r="X109" s="20"/>
      <c r="Y109" s="20"/>
    </row>
    <row r="110" spans="1:25" ht="25.5" customHeight="1" x14ac:dyDescent="0.3">
      <c r="A110" s="102"/>
      <c r="B110" s="184"/>
      <c r="C110" s="184"/>
      <c r="D110" s="184"/>
      <c r="E110" s="192"/>
      <c r="F110" s="167" t="s">
        <v>163</v>
      </c>
      <c r="G110" s="187" cm="1">
        <f t="array" aca="1" ref="G110" ca="1">SUMPRODUCT(
    SUBTOTAL(9,OFFSET(G79,ROW(G79:G108)-ROW(G79),0)),
    --(C79:C108="CCM Evolution"))</f>
        <v>0</v>
      </c>
      <c r="H110" s="161" cm="1">
        <f t="array" aca="1" ref="H110" ca="1">SUMPRODUCT(
    SUBTOTAL(9,OFFSET(H79,ROW(H79:H108)-ROW(H79),0)),
    --(C79:C108="CCM Evolution"))</f>
        <v>0</v>
      </c>
      <c r="I110" s="189"/>
      <c r="J110" s="162" t="str">
        <f ca="1">IF(G110=0,"",H110/G110)</f>
        <v/>
      </c>
      <c r="K110" s="190"/>
      <c r="L110" s="161" cm="1">
        <f t="array" aca="1" ref="L110" ca="1">SUMPRODUCT(
    SUBTOTAL(9,OFFSET(L79,ROW(L79:L108)-ROW(L79),0)),
    --(C79:C108="CCM Evolution"))</f>
        <v>0</v>
      </c>
      <c r="M110" s="162" t="str">
        <f ca="1">IF(G110=0,"",L110/G110)</f>
        <v/>
      </c>
      <c r="N110" s="191"/>
      <c r="O110" s="191"/>
      <c r="P110" s="191"/>
      <c r="Q110" s="20"/>
      <c r="R110" s="20"/>
      <c r="S110" s="20"/>
      <c r="T110" s="20"/>
      <c r="U110" s="20"/>
      <c r="V110" s="20"/>
      <c r="W110" s="20"/>
      <c r="X110" s="20"/>
      <c r="Y110" s="20"/>
    </row>
    <row r="111" spans="1:25" ht="25.5" customHeight="1" x14ac:dyDescent="0.3">
      <c r="A111" s="102"/>
      <c r="B111" s="184"/>
      <c r="C111" s="184"/>
      <c r="D111" s="184"/>
      <c r="E111" s="192"/>
      <c r="F111" s="186" t="s">
        <v>179</v>
      </c>
      <c r="G111" s="193" cm="1">
        <f t="array" aca="1" ref="G111" ca="1">SUMPRODUCT(
    SUBTOTAL(9,OFFSET(G79,ROW(G79:G108)-ROW(G79),0)),
    --(C79:C108="COVID19RM"))</f>
        <v>1977.65</v>
      </c>
      <c r="H111" s="194" cm="1">
        <f t="array" aca="1" ref="H111" ca="1">SUMPRODUCT(
    SUBTOTAL(9,OFFSET(H79,ROW(H79:H108)-ROW(H79),0)),
    --(C79:C108="COVID19RM"))</f>
        <v>1977.85</v>
      </c>
      <c r="I111" s="189"/>
      <c r="J111" s="162">
        <f ca="1">IF(G111=0,"",H111/G111)</f>
        <v>1.0001011301291935</v>
      </c>
      <c r="K111" s="190"/>
      <c r="L111" s="194" cm="1">
        <f t="array" aca="1" ref="L111" ca="1">SUMPRODUCT(
    SUBTOTAL(9,OFFSET(L79,ROW(L79:L108)-ROW(L79),0)),
    --(C79:C108="COVID19RM"))</f>
        <v>0</v>
      </c>
      <c r="M111" s="162">
        <f ca="1">IF(G111=0,"",L111/G111)</f>
        <v>0</v>
      </c>
      <c r="N111" s="191"/>
      <c r="O111" s="191"/>
      <c r="P111" s="191"/>
      <c r="Q111" s="20"/>
      <c r="R111" s="20"/>
      <c r="S111" s="20"/>
      <c r="T111" s="20"/>
      <c r="U111" s="20"/>
      <c r="V111" s="20"/>
      <c r="W111" s="20"/>
      <c r="X111" s="20"/>
      <c r="Y111" s="20"/>
    </row>
    <row r="112" spans="1:25" ht="25.5" customHeight="1" x14ac:dyDescent="0.3">
      <c r="A112" s="102"/>
      <c r="B112" s="184"/>
      <c r="C112" s="184"/>
      <c r="D112" s="184"/>
      <c r="E112" s="192"/>
      <c r="F112" s="172" t="s">
        <v>122</v>
      </c>
      <c r="G112" s="195">
        <f ca="1">SUM(G109:G111)</f>
        <v>39727.65</v>
      </c>
      <c r="H112" s="175">
        <f ca="1">SUM(H109:H111)</f>
        <v>38485.279999999999</v>
      </c>
      <c r="I112" s="189"/>
      <c r="J112" s="174">
        <f ca="1">IF(G112=0,"",H112/G112)</f>
        <v>0.96872782558243431</v>
      </c>
      <c r="K112" s="190"/>
      <c r="L112" s="175">
        <f ca="1">SUM(L109:L111)</f>
        <v>0</v>
      </c>
      <c r="M112" s="174">
        <f ca="1">IF(G112=0,"",L112/G112)</f>
        <v>0</v>
      </c>
      <c r="N112" s="191"/>
      <c r="O112" s="191"/>
      <c r="P112" s="191"/>
      <c r="Q112" s="20"/>
      <c r="R112" s="20"/>
      <c r="S112" s="20"/>
      <c r="T112" s="20"/>
      <c r="U112" s="20"/>
      <c r="V112" s="20"/>
      <c r="W112" s="20"/>
      <c r="X112" s="20"/>
      <c r="Y112" s="20"/>
    </row>
    <row r="113" spans="1:25" ht="25.5" customHeight="1" thickBot="1" x14ac:dyDescent="0.35">
      <c r="A113" s="102"/>
      <c r="B113" s="190"/>
      <c r="C113" s="190"/>
      <c r="D113" s="190"/>
      <c r="E113" s="190"/>
      <c r="F113" s="190"/>
      <c r="G113" s="190"/>
      <c r="H113" s="190"/>
      <c r="I113" s="196"/>
      <c r="J113" s="190"/>
      <c r="K113" s="190"/>
      <c r="L113" s="190"/>
      <c r="M113" s="190"/>
      <c r="N113" s="191"/>
      <c r="O113" s="191"/>
      <c r="P113" s="191"/>
      <c r="Q113" s="20"/>
      <c r="R113" s="20"/>
      <c r="S113" s="20"/>
      <c r="T113" s="20"/>
      <c r="U113" s="20"/>
      <c r="V113" s="20"/>
      <c r="W113" s="20"/>
      <c r="X113" s="20"/>
      <c r="Y113" s="20"/>
    </row>
    <row r="114" spans="1:25" ht="25.5" customHeight="1" thickBot="1" x14ac:dyDescent="0.35">
      <c r="A114" s="102"/>
      <c r="B114" s="449" t="s">
        <v>160</v>
      </c>
      <c r="C114" s="449"/>
      <c r="D114" s="449"/>
      <c r="E114" s="449"/>
      <c r="F114" s="449"/>
      <c r="G114" s="449"/>
      <c r="H114" s="449"/>
      <c r="I114" s="449"/>
      <c r="J114" s="449"/>
      <c r="K114" s="449"/>
      <c r="L114" s="449"/>
      <c r="M114" s="449"/>
      <c r="N114" s="449"/>
      <c r="O114" s="191"/>
      <c r="P114" s="191"/>
      <c r="Q114" s="20"/>
      <c r="R114" s="20"/>
      <c r="S114" s="20"/>
      <c r="T114" s="20"/>
      <c r="U114" s="20"/>
      <c r="V114" s="20"/>
      <c r="W114" s="20"/>
      <c r="X114" s="20"/>
      <c r="Y114" s="20"/>
    </row>
    <row r="115" spans="1:25" ht="25.5" customHeight="1" thickBot="1" x14ac:dyDescent="0.35">
      <c r="A115" s="102"/>
      <c r="B115" s="102"/>
      <c r="C115" s="102"/>
      <c r="D115" s="102"/>
      <c r="E115" s="102"/>
      <c r="F115" s="102"/>
      <c r="G115" s="107"/>
      <c r="H115" s="102"/>
      <c r="I115" s="102"/>
      <c r="J115" s="102"/>
      <c r="K115" s="102"/>
      <c r="L115" s="102"/>
      <c r="M115" s="102"/>
      <c r="N115" s="102"/>
      <c r="O115" s="102"/>
      <c r="P115" s="102"/>
      <c r="S115" s="22"/>
      <c r="T115" s="22"/>
      <c r="U115" s="22"/>
    </row>
    <row r="116" spans="1:25" s="21" customFormat="1" ht="50.15" customHeight="1" x14ac:dyDescent="0.3">
      <c r="A116" s="190"/>
      <c r="B116" s="197" t="s">
        <v>118</v>
      </c>
      <c r="C116" s="198" t="s">
        <v>153</v>
      </c>
      <c r="D116" s="198" t="s">
        <v>172</v>
      </c>
      <c r="E116" s="199" t="s">
        <v>119</v>
      </c>
      <c r="F116" s="199" t="s">
        <v>120</v>
      </c>
      <c r="G116" s="199" t="s">
        <v>129</v>
      </c>
      <c r="H116" s="200" t="s">
        <v>311</v>
      </c>
      <c r="I116" s="149" t="s">
        <v>367</v>
      </c>
      <c r="J116" s="200" t="s">
        <v>314</v>
      </c>
      <c r="K116" s="181" t="s">
        <v>315</v>
      </c>
      <c r="L116" s="150" t="s">
        <v>373</v>
      </c>
      <c r="M116" s="151" t="s">
        <v>314</v>
      </c>
      <c r="N116" s="152" t="s">
        <v>315</v>
      </c>
      <c r="O116" s="190"/>
      <c r="P116" s="190"/>
      <c r="S116" s="49"/>
      <c r="T116" s="49"/>
      <c r="U116" s="49"/>
    </row>
    <row r="117" spans="1:25" ht="83.5" customHeight="1" x14ac:dyDescent="0.3">
      <c r="A117" s="102"/>
      <c r="B117" s="153">
        <v>1</v>
      </c>
      <c r="C117" s="55" t="s">
        <v>409</v>
      </c>
      <c r="D117" s="56" t="s">
        <v>114</v>
      </c>
      <c r="E117" s="57" t="s">
        <v>125</v>
      </c>
      <c r="F117" s="19" t="s">
        <v>241</v>
      </c>
      <c r="G117" s="79">
        <v>2000</v>
      </c>
      <c r="H117" s="60">
        <v>922.5</v>
      </c>
      <c r="I117" s="59" t="s">
        <v>410</v>
      </c>
      <c r="J117" s="201">
        <f>IF(Table211375176[[#This Row],[Budget]]=0,"",H117/Table211375176[[#This Row],[Budget]])</f>
        <v>0.46124999999999999</v>
      </c>
      <c r="K117" s="94" t="s">
        <v>422</v>
      </c>
      <c r="L117" s="60"/>
      <c r="M117" s="201">
        <f>IF(Table211375176[[#This Row],[Budget]]=0,"",L117/Table211375176[[#This Row],[Budget]])</f>
        <v>0</v>
      </c>
      <c r="N117" s="64"/>
      <c r="O117" s="102"/>
      <c r="P117" s="102"/>
      <c r="S117" s="22"/>
      <c r="T117" s="22"/>
      <c r="U117" s="22"/>
    </row>
    <row r="118" spans="1:25" ht="40.4" customHeight="1" x14ac:dyDescent="0.3">
      <c r="A118" s="102"/>
      <c r="B118" s="153">
        <v>2</v>
      </c>
      <c r="C118" s="55" t="s">
        <v>411</v>
      </c>
      <c r="D118" s="56" t="s">
        <v>115</v>
      </c>
      <c r="E118" s="57" t="s">
        <v>125</v>
      </c>
      <c r="F118" s="19" t="s">
        <v>243</v>
      </c>
      <c r="G118" s="79">
        <v>1500</v>
      </c>
      <c r="H118" s="60">
        <v>2151</v>
      </c>
      <c r="I118" s="59" t="s">
        <v>412</v>
      </c>
      <c r="J118" s="201">
        <f>IF(Table211375176[[#This Row],[Budget]]=0,"",H118/Table211375176[[#This Row],[Budget]])</f>
        <v>1.4339999999999999</v>
      </c>
      <c r="K118" s="94" t="s">
        <v>425</v>
      </c>
      <c r="L118" s="60"/>
      <c r="M118" s="201">
        <f>IF(Table211375176[[#This Row],[Budget]]=0,"",L118/Table211375176[[#This Row],[Budget]])</f>
        <v>0</v>
      </c>
      <c r="N118" s="64"/>
      <c r="O118" s="102"/>
      <c r="P118" s="102"/>
      <c r="S118" s="22"/>
      <c r="T118" s="22"/>
      <c r="U118" s="22"/>
    </row>
    <row r="119" spans="1:25" ht="40.4" customHeight="1" x14ac:dyDescent="0.3">
      <c r="A119" s="102"/>
      <c r="B119" s="153">
        <v>3</v>
      </c>
      <c r="C119" s="55" t="s">
        <v>413</v>
      </c>
      <c r="D119" s="56" t="s">
        <v>110</v>
      </c>
      <c r="E119" s="57" t="s">
        <v>125</v>
      </c>
      <c r="F119" s="19" t="s">
        <v>242</v>
      </c>
      <c r="G119" s="79">
        <v>1500</v>
      </c>
      <c r="H119" s="60">
        <v>757</v>
      </c>
      <c r="I119" s="59" t="s">
        <v>414</v>
      </c>
      <c r="J119" s="201">
        <f>IF(Table211375176[[#This Row],[Budget]]=0,"",H119/Table211375176[[#This Row],[Budget]])</f>
        <v>0.50466666666666671</v>
      </c>
      <c r="K119" s="94" t="s">
        <v>446</v>
      </c>
      <c r="L119" s="60"/>
      <c r="M119" s="201">
        <f>IF(Table211375176[[#This Row],[Budget]]=0,"",L119/Table211375176[[#This Row],[Budget]])</f>
        <v>0</v>
      </c>
      <c r="N119" s="64"/>
      <c r="O119" s="102"/>
      <c r="P119" s="102"/>
      <c r="S119" s="22"/>
      <c r="T119" s="22"/>
      <c r="U119" s="22"/>
    </row>
    <row r="120" spans="1:25" ht="40.4" hidden="1" customHeight="1" x14ac:dyDescent="0.3">
      <c r="A120" s="102"/>
      <c r="B120" s="153">
        <v>4</v>
      </c>
      <c r="C120" s="55"/>
      <c r="D120" s="56"/>
      <c r="E120" s="57"/>
      <c r="F120" s="19"/>
      <c r="G120" s="79"/>
      <c r="H120" s="60"/>
      <c r="I120" s="59"/>
      <c r="J120" s="201" t="str">
        <f>IF(Table211375176[[#This Row],[Budget]]=0,"",H120/Table211375176[[#This Row],[Budget]])</f>
        <v/>
      </c>
      <c r="K120" s="94"/>
      <c r="L120" s="60"/>
      <c r="M120" s="201" t="str">
        <f>IF(Table211375176[[#This Row],[Budget]]=0,"",L120/Table211375176[[#This Row],[Budget]])</f>
        <v/>
      </c>
      <c r="N120" s="64"/>
      <c r="O120" s="102"/>
      <c r="P120" s="102"/>
      <c r="S120" s="22"/>
      <c r="T120" s="22"/>
      <c r="U120" s="22"/>
    </row>
    <row r="121" spans="1:25" ht="40.4" hidden="1" customHeight="1" x14ac:dyDescent="0.3">
      <c r="A121" s="102"/>
      <c r="B121" s="153">
        <v>5</v>
      </c>
      <c r="C121" s="55"/>
      <c r="D121" s="56"/>
      <c r="E121" s="57"/>
      <c r="F121" s="19"/>
      <c r="G121" s="79"/>
      <c r="H121" s="60"/>
      <c r="I121" s="59"/>
      <c r="J121" s="201" t="str">
        <f>IF(Table211375176[[#This Row],[Budget]]=0,"",H121/Table211375176[[#This Row],[Budget]])</f>
        <v/>
      </c>
      <c r="K121" s="94"/>
      <c r="L121" s="60"/>
      <c r="M121" s="201" t="str">
        <f>IF(Table211375176[[#This Row],[Budget]]=0,"",L121/Table211375176[[#This Row],[Budget]])</f>
        <v/>
      </c>
      <c r="N121" s="64"/>
      <c r="O121" s="102"/>
      <c r="P121" s="102"/>
      <c r="S121" s="22"/>
      <c r="T121" s="22"/>
      <c r="U121" s="22"/>
    </row>
    <row r="122" spans="1:25" ht="40.4" hidden="1" customHeight="1" x14ac:dyDescent="0.3">
      <c r="A122" s="102"/>
      <c r="B122" s="153">
        <v>6</v>
      </c>
      <c r="C122" s="55"/>
      <c r="D122" s="56"/>
      <c r="E122" s="57"/>
      <c r="F122" s="19"/>
      <c r="G122" s="79"/>
      <c r="H122" s="60"/>
      <c r="I122" s="59"/>
      <c r="J122" s="201" t="str">
        <f>IF(Table211375176[[#This Row],[Budget]]=0,"",H122/Table211375176[[#This Row],[Budget]])</f>
        <v/>
      </c>
      <c r="K122" s="94"/>
      <c r="L122" s="60"/>
      <c r="M122" s="201" t="str">
        <f>IF(Table211375176[[#This Row],[Budget]]=0,"",L122/Table211375176[[#This Row],[Budget]])</f>
        <v/>
      </c>
      <c r="N122" s="64"/>
      <c r="O122" s="102"/>
      <c r="P122" s="102"/>
      <c r="S122" s="22"/>
      <c r="T122" s="22"/>
      <c r="U122" s="22"/>
    </row>
    <row r="123" spans="1:25" ht="40.4" hidden="1" customHeight="1" x14ac:dyDescent="0.3">
      <c r="A123" s="102"/>
      <c r="B123" s="153">
        <v>7</v>
      </c>
      <c r="C123" s="55"/>
      <c r="D123" s="56"/>
      <c r="E123" s="57"/>
      <c r="F123" s="19"/>
      <c r="G123" s="79"/>
      <c r="H123" s="60"/>
      <c r="I123" s="59"/>
      <c r="J123" s="201" t="str">
        <f>IF(Table211375176[[#This Row],[Budget]]=0,"",H123/Table211375176[[#This Row],[Budget]])</f>
        <v/>
      </c>
      <c r="K123" s="94"/>
      <c r="L123" s="60"/>
      <c r="M123" s="201" t="str">
        <f>IF(Table211375176[[#This Row],[Budget]]=0,"",L123/Table211375176[[#This Row],[Budget]])</f>
        <v/>
      </c>
      <c r="N123" s="64"/>
      <c r="O123" s="102"/>
      <c r="P123" s="102"/>
      <c r="S123" s="22"/>
      <c r="T123" s="22"/>
      <c r="U123" s="22"/>
    </row>
    <row r="124" spans="1:25" ht="40.4" hidden="1" customHeight="1" x14ac:dyDescent="0.3">
      <c r="A124" s="102"/>
      <c r="B124" s="153">
        <v>8</v>
      </c>
      <c r="C124" s="55"/>
      <c r="D124" s="56"/>
      <c r="E124" s="57"/>
      <c r="F124" s="19"/>
      <c r="G124" s="79"/>
      <c r="H124" s="60"/>
      <c r="I124" s="59"/>
      <c r="J124" s="201" t="str">
        <f>IF(Table211375176[[#This Row],[Budget]]=0,"",H124/Table211375176[[#This Row],[Budget]])</f>
        <v/>
      </c>
      <c r="K124" s="94"/>
      <c r="L124" s="60"/>
      <c r="M124" s="201" t="str">
        <f>IF(Table211375176[[#This Row],[Budget]]=0,"",L124/Table211375176[[#This Row],[Budget]])</f>
        <v/>
      </c>
      <c r="N124" s="64"/>
      <c r="O124" s="102"/>
      <c r="P124" s="102"/>
      <c r="S124" s="22"/>
      <c r="T124" s="22"/>
      <c r="U124" s="22"/>
    </row>
    <row r="125" spans="1:25" ht="40.4" hidden="1" customHeight="1" x14ac:dyDescent="0.3">
      <c r="A125" s="102"/>
      <c r="B125" s="153">
        <v>9</v>
      </c>
      <c r="C125" s="55"/>
      <c r="D125" s="56"/>
      <c r="E125" s="57"/>
      <c r="F125" s="19"/>
      <c r="G125" s="79"/>
      <c r="H125" s="60"/>
      <c r="I125" s="59"/>
      <c r="J125" s="201" t="str">
        <f>IF(Table211375176[[#This Row],[Budget]]=0,"",H125/Table211375176[[#This Row],[Budget]])</f>
        <v/>
      </c>
      <c r="K125" s="94"/>
      <c r="L125" s="60"/>
      <c r="M125" s="201" t="str">
        <f>IF(Table211375176[[#This Row],[Budget]]=0,"",L125/Table211375176[[#This Row],[Budget]])</f>
        <v/>
      </c>
      <c r="N125" s="64"/>
      <c r="O125" s="102"/>
      <c r="P125" s="102"/>
      <c r="S125" s="22"/>
      <c r="T125" s="22"/>
      <c r="U125" s="22"/>
    </row>
    <row r="126" spans="1:25" ht="40.4" hidden="1" customHeight="1" x14ac:dyDescent="0.3">
      <c r="A126" s="102"/>
      <c r="B126" s="153">
        <v>10</v>
      </c>
      <c r="C126" s="55"/>
      <c r="D126" s="56"/>
      <c r="E126" s="57"/>
      <c r="F126" s="19"/>
      <c r="G126" s="79"/>
      <c r="H126" s="60"/>
      <c r="I126" s="59"/>
      <c r="J126" s="201" t="str">
        <f>IF(Table211375176[[#This Row],[Budget]]=0,"",H126/Table211375176[[#This Row],[Budget]])</f>
        <v/>
      </c>
      <c r="K126" s="94"/>
      <c r="L126" s="60"/>
      <c r="M126" s="201" t="str">
        <f>IF(Table211375176[[#This Row],[Budget]]=0,"",L126/Table211375176[[#This Row],[Budget]])</f>
        <v/>
      </c>
      <c r="N126" s="64"/>
      <c r="O126" s="102"/>
      <c r="P126" s="102"/>
      <c r="S126" s="22"/>
      <c r="T126" s="22"/>
      <c r="U126" s="22"/>
    </row>
    <row r="127" spans="1:25" ht="40.4" hidden="1" customHeight="1" x14ac:dyDescent="0.3">
      <c r="A127" s="102"/>
      <c r="B127" s="153">
        <v>11</v>
      </c>
      <c r="C127" s="55"/>
      <c r="D127" s="56"/>
      <c r="E127" s="57"/>
      <c r="F127" s="19"/>
      <c r="G127" s="79"/>
      <c r="H127" s="60"/>
      <c r="I127" s="59"/>
      <c r="J127" s="201" t="str">
        <f>IF(Table211375176[[#This Row],[Budget]]=0,"",H127/Table211375176[[#This Row],[Budget]])</f>
        <v/>
      </c>
      <c r="K127" s="94"/>
      <c r="L127" s="60"/>
      <c r="M127" s="201" t="str">
        <f>IF(Table211375176[[#This Row],[Budget]]=0,"",L127/Table211375176[[#This Row],[Budget]])</f>
        <v/>
      </c>
      <c r="N127" s="64"/>
      <c r="O127" s="102"/>
      <c r="P127" s="102"/>
      <c r="S127" s="22"/>
      <c r="T127" s="22"/>
      <c r="U127" s="22"/>
    </row>
    <row r="128" spans="1:25" ht="40.4" hidden="1" customHeight="1" x14ac:dyDescent="0.3">
      <c r="A128" s="102"/>
      <c r="B128" s="153">
        <v>12</v>
      </c>
      <c r="C128" s="55"/>
      <c r="D128" s="56"/>
      <c r="E128" s="57"/>
      <c r="F128" s="19"/>
      <c r="G128" s="79"/>
      <c r="H128" s="60"/>
      <c r="I128" s="59"/>
      <c r="J128" s="201" t="str">
        <f>IF(Table211375176[[#This Row],[Budget]]=0,"",H128/Table211375176[[#This Row],[Budget]])</f>
        <v/>
      </c>
      <c r="K128" s="94"/>
      <c r="L128" s="60"/>
      <c r="M128" s="201" t="str">
        <f>IF(Table211375176[[#This Row],[Budget]]=0,"",L128/Table211375176[[#This Row],[Budget]])</f>
        <v/>
      </c>
      <c r="N128" s="64"/>
      <c r="O128" s="102"/>
      <c r="P128" s="102"/>
      <c r="S128" s="22"/>
      <c r="T128" s="22"/>
      <c r="U128" s="22"/>
    </row>
    <row r="129" spans="1:22" ht="40.4" hidden="1" customHeight="1" x14ac:dyDescent="0.3">
      <c r="A129" s="102"/>
      <c r="B129" s="153">
        <v>13</v>
      </c>
      <c r="C129" s="55"/>
      <c r="D129" s="56"/>
      <c r="E129" s="57"/>
      <c r="F129" s="19"/>
      <c r="G129" s="79"/>
      <c r="H129" s="60"/>
      <c r="I129" s="59"/>
      <c r="J129" s="201" t="str">
        <f>IF(Table211375176[[#This Row],[Budget]]=0,"",H129/Table211375176[[#This Row],[Budget]])</f>
        <v/>
      </c>
      <c r="K129" s="94"/>
      <c r="L129" s="60"/>
      <c r="M129" s="201" t="str">
        <f>IF(Table211375176[[#This Row],[Budget]]=0,"",L129/Table211375176[[#This Row],[Budget]])</f>
        <v/>
      </c>
      <c r="N129" s="64"/>
      <c r="O129" s="102"/>
      <c r="P129" s="102"/>
      <c r="S129" s="22"/>
      <c r="T129" s="22"/>
      <c r="U129" s="22"/>
    </row>
    <row r="130" spans="1:22" ht="40.4" hidden="1" customHeight="1" x14ac:dyDescent="0.3">
      <c r="A130" s="102"/>
      <c r="B130" s="153">
        <v>14</v>
      </c>
      <c r="C130" s="55"/>
      <c r="D130" s="56"/>
      <c r="E130" s="57"/>
      <c r="F130" s="19"/>
      <c r="G130" s="79"/>
      <c r="H130" s="60"/>
      <c r="I130" s="59"/>
      <c r="J130" s="201" t="str">
        <f>IF(Table211375176[[#This Row],[Budget]]=0,"",H130/Table211375176[[#This Row],[Budget]])</f>
        <v/>
      </c>
      <c r="K130" s="94"/>
      <c r="L130" s="60"/>
      <c r="M130" s="201" t="str">
        <f>IF(Table211375176[[#This Row],[Budget]]=0,"",L130/Table211375176[[#This Row],[Budget]])</f>
        <v/>
      </c>
      <c r="N130" s="64"/>
      <c r="O130" s="102"/>
      <c r="P130" s="102"/>
      <c r="S130" s="22"/>
      <c r="T130" s="22"/>
      <c r="U130" s="22"/>
    </row>
    <row r="131" spans="1:22" ht="40.4" hidden="1" customHeight="1" x14ac:dyDescent="0.3">
      <c r="A131" s="102"/>
      <c r="B131" s="153">
        <v>15</v>
      </c>
      <c r="C131" s="55"/>
      <c r="D131" s="56"/>
      <c r="E131" s="57"/>
      <c r="F131" s="19"/>
      <c r="G131" s="79"/>
      <c r="H131" s="60"/>
      <c r="I131" s="59"/>
      <c r="J131" s="201" t="str">
        <f>IF(Table211375176[[#This Row],[Budget]]=0,"",H131/Table211375176[[#This Row],[Budget]])</f>
        <v/>
      </c>
      <c r="K131" s="94"/>
      <c r="L131" s="60"/>
      <c r="M131" s="201" t="str">
        <f>IF(Table211375176[[#This Row],[Budget]]=0,"",L131/Table211375176[[#This Row],[Budget]])</f>
        <v/>
      </c>
      <c r="N131" s="64"/>
      <c r="O131" s="102"/>
      <c r="P131" s="102"/>
      <c r="V131" s="18"/>
    </row>
    <row r="132" spans="1:22" ht="25.5" customHeight="1" x14ac:dyDescent="0.3">
      <c r="A132" s="102"/>
      <c r="B132" s="202"/>
      <c r="C132" s="202"/>
      <c r="D132" s="202"/>
      <c r="E132" s="202"/>
      <c r="F132" s="203" t="s">
        <v>122</v>
      </c>
      <c r="G132" s="204">
        <f>SUBTOTAL(9,G117:G131)</f>
        <v>5000</v>
      </c>
      <c r="H132" s="204">
        <f>SUBTOTAL(9,H117:H131)</f>
        <v>3830.5</v>
      </c>
      <c r="I132" s="205"/>
      <c r="J132" s="206">
        <f>IF(G132=0,"",H132/G132)</f>
        <v>0.7661</v>
      </c>
      <c r="K132" s="202"/>
      <c r="L132" s="207">
        <f>SUBTOTAL(9,L117:L131)</f>
        <v>0</v>
      </c>
      <c r="M132" s="206">
        <f>IF(G132=0,"",L132/G132)</f>
        <v>0</v>
      </c>
      <c r="N132" s="202"/>
      <c r="O132" s="208"/>
      <c r="P132" s="102"/>
    </row>
    <row r="133" spans="1:22" ht="25.5" customHeight="1" thickBot="1" x14ac:dyDescent="0.35">
      <c r="A133" s="102"/>
      <c r="B133" s="208"/>
      <c r="C133" s="208"/>
      <c r="D133" s="208"/>
      <c r="E133" s="208"/>
      <c r="F133" s="208"/>
      <c r="G133" s="208"/>
      <c r="H133" s="208"/>
      <c r="I133" s="208"/>
      <c r="J133" s="208"/>
      <c r="K133" s="208"/>
      <c r="L133" s="208"/>
      <c r="M133" s="208"/>
      <c r="N133" s="208"/>
      <c r="O133" s="208"/>
      <c r="P133" s="208"/>
    </row>
    <row r="134" spans="1:22" ht="39" customHeight="1" thickBot="1" x14ac:dyDescent="0.35">
      <c r="A134" s="102"/>
      <c r="B134" s="450" t="s">
        <v>202</v>
      </c>
      <c r="C134" s="451"/>
      <c r="D134" s="451"/>
      <c r="E134" s="451"/>
      <c r="F134" s="451"/>
      <c r="G134" s="451"/>
      <c r="H134" s="452"/>
      <c r="I134" s="208"/>
      <c r="J134" s="208"/>
      <c r="K134" s="208"/>
      <c r="L134" s="208"/>
      <c r="M134" s="208"/>
      <c r="N134" s="208"/>
      <c r="O134" s="208"/>
      <c r="P134" s="208"/>
      <c r="S134" s="18"/>
      <c r="T134" s="18"/>
      <c r="U134" s="18"/>
    </row>
    <row r="135" spans="1:22" ht="25.5" customHeight="1" x14ac:dyDescent="0.3">
      <c r="A135" s="102"/>
      <c r="B135" s="453" t="s">
        <v>426</v>
      </c>
      <c r="C135" s="454"/>
      <c r="D135" s="454"/>
      <c r="E135" s="454"/>
      <c r="F135" s="454"/>
      <c r="G135" s="454"/>
      <c r="H135" s="455"/>
      <c r="I135" s="208"/>
      <c r="J135" s="208"/>
      <c r="K135" s="208"/>
      <c r="L135" s="208"/>
      <c r="M135" s="208"/>
      <c r="N135" s="208"/>
      <c r="O135" s="208"/>
      <c r="P135" s="208"/>
      <c r="Q135" s="18"/>
      <c r="R135" s="18"/>
      <c r="S135" s="18"/>
      <c r="T135" s="18"/>
      <c r="U135" s="18"/>
    </row>
    <row r="136" spans="1:22" ht="76.400000000000006" customHeight="1" thickBot="1" x14ac:dyDescent="0.35">
      <c r="A136" s="102"/>
      <c r="B136" s="456"/>
      <c r="C136" s="457"/>
      <c r="D136" s="457"/>
      <c r="E136" s="457"/>
      <c r="F136" s="457"/>
      <c r="G136" s="457"/>
      <c r="H136" s="458"/>
      <c r="I136" s="208"/>
      <c r="J136" s="208"/>
      <c r="K136" s="208"/>
      <c r="L136" s="208"/>
      <c r="M136" s="208"/>
      <c r="N136" s="208"/>
      <c r="O136" s="208"/>
      <c r="P136" s="208"/>
      <c r="S136" s="18"/>
      <c r="T136" s="18"/>
      <c r="U136" s="18"/>
    </row>
    <row r="137" spans="1:22" ht="25.5" customHeight="1" thickBot="1" x14ac:dyDescent="0.35">
      <c r="A137" s="102"/>
      <c r="B137" s="102"/>
      <c r="C137" s="102"/>
      <c r="D137" s="102"/>
      <c r="E137" s="102"/>
      <c r="F137" s="102"/>
      <c r="G137" s="102"/>
      <c r="H137" s="102"/>
      <c r="I137" s="102"/>
      <c r="J137" s="102"/>
      <c r="K137" s="102"/>
      <c r="L137" s="102"/>
      <c r="M137" s="102"/>
      <c r="N137" s="102"/>
      <c r="O137" s="102"/>
      <c r="P137" s="102"/>
      <c r="S137" s="18"/>
      <c r="T137" s="18"/>
      <c r="U137" s="18"/>
    </row>
    <row r="138" spans="1:22" ht="25.5" customHeight="1" thickBot="1" x14ac:dyDescent="0.35">
      <c r="A138" s="459" t="s">
        <v>316</v>
      </c>
      <c r="B138" s="459"/>
      <c r="C138" s="459"/>
      <c r="D138" s="459"/>
      <c r="E138" s="459"/>
      <c r="F138" s="459"/>
      <c r="G138" s="459"/>
      <c r="H138" s="459"/>
      <c r="I138" s="459"/>
      <c r="J138" s="459"/>
      <c r="K138" s="459"/>
      <c r="L138" s="459"/>
      <c r="M138" s="459"/>
      <c r="N138" s="459"/>
      <c r="O138" s="101"/>
      <c r="P138" s="101"/>
      <c r="Q138" s="11"/>
      <c r="R138" s="11"/>
      <c r="S138" s="11"/>
      <c r="T138" s="11"/>
      <c r="U138" s="11"/>
      <c r="V138" s="11"/>
    </row>
    <row r="139" spans="1:22" ht="25.5" customHeight="1" thickBot="1" x14ac:dyDescent="0.35">
      <c r="A139" s="102"/>
      <c r="B139" s="102"/>
      <c r="C139" s="102"/>
      <c r="D139" s="102"/>
      <c r="E139" s="102"/>
      <c r="F139" s="102"/>
      <c r="G139" s="102"/>
      <c r="H139" s="102"/>
      <c r="I139" s="102"/>
      <c r="J139" s="102"/>
      <c r="K139" s="102"/>
      <c r="L139" s="102"/>
      <c r="M139" s="102"/>
      <c r="N139" s="102"/>
      <c r="O139" s="102"/>
      <c r="P139" s="102"/>
      <c r="S139" s="18"/>
      <c r="T139" s="18"/>
      <c r="U139" s="18"/>
    </row>
    <row r="140" spans="1:22" ht="40.4" customHeight="1" thickBot="1" x14ac:dyDescent="0.35">
      <c r="A140" s="102"/>
      <c r="B140" s="485" t="s">
        <v>375</v>
      </c>
      <c r="C140" s="486"/>
      <c r="D140" s="209" t="str">
        <f>IF(D22="","",D22)</f>
        <v>USD</v>
      </c>
      <c r="E140" s="102"/>
      <c r="F140" s="102"/>
      <c r="G140" s="102"/>
      <c r="H140" s="102"/>
      <c r="I140" s="135" t="s">
        <v>315</v>
      </c>
      <c r="J140" s="102"/>
      <c r="K140" s="102"/>
      <c r="L140" s="102"/>
      <c r="M140" s="210" t="s">
        <v>376</v>
      </c>
      <c r="N140" s="211" t="s">
        <v>315</v>
      </c>
      <c r="O140" s="102"/>
      <c r="P140" s="102"/>
      <c r="S140" s="18"/>
      <c r="T140" s="18"/>
      <c r="U140" s="18"/>
    </row>
    <row r="141" spans="1:22" ht="40.4" customHeight="1" thickBot="1" x14ac:dyDescent="0.35">
      <c r="A141" s="102"/>
      <c r="B141" s="436" t="s">
        <v>338</v>
      </c>
      <c r="C141" s="437"/>
      <c r="D141" s="65">
        <v>19793.59</v>
      </c>
      <c r="E141" s="102"/>
      <c r="F141" s="102"/>
      <c r="G141" s="102"/>
      <c r="H141" s="102"/>
      <c r="I141" s="66" t="s">
        <v>438</v>
      </c>
      <c r="J141" s="102"/>
      <c r="K141" s="102"/>
      <c r="L141" s="102"/>
      <c r="M141" s="67"/>
      <c r="N141" s="66"/>
      <c r="O141" s="102"/>
      <c r="P141" s="102"/>
      <c r="S141" s="18"/>
      <c r="T141" s="18"/>
      <c r="U141" s="18"/>
    </row>
    <row r="142" spans="1:22" ht="25.5" customHeight="1" thickBot="1" x14ac:dyDescent="0.35">
      <c r="A142" s="102"/>
      <c r="B142" s="424" t="s">
        <v>324</v>
      </c>
      <c r="C142" s="425"/>
      <c r="D142" s="426"/>
      <c r="E142" s="102"/>
      <c r="F142" s="102"/>
      <c r="G142" s="102"/>
      <c r="H142" s="102"/>
      <c r="I142" s="215"/>
      <c r="J142" s="102"/>
      <c r="K142" s="102"/>
      <c r="L142" s="102"/>
      <c r="M142" s="447" t="s">
        <v>324</v>
      </c>
      <c r="N142" s="448"/>
      <c r="O142" s="102"/>
      <c r="P142" s="102"/>
      <c r="S142" s="18"/>
      <c r="T142" s="18"/>
      <c r="U142" s="18"/>
    </row>
    <row r="143" spans="1:22" ht="40.4" customHeight="1" thickBot="1" x14ac:dyDescent="0.35">
      <c r="A143" s="102"/>
      <c r="B143" s="436" t="s">
        <v>331</v>
      </c>
      <c r="C143" s="437"/>
      <c r="D143" s="65">
        <v>125000</v>
      </c>
      <c r="E143" s="102"/>
      <c r="F143" s="102"/>
      <c r="G143" s="102"/>
      <c r="H143" s="102"/>
      <c r="I143" s="66"/>
      <c r="J143" s="102"/>
      <c r="K143" s="102"/>
      <c r="L143" s="102"/>
      <c r="M143" s="65"/>
      <c r="N143" s="66"/>
      <c r="O143" s="102"/>
      <c r="P143" s="102"/>
      <c r="S143" s="18"/>
      <c r="T143" s="18"/>
      <c r="U143" s="18"/>
    </row>
    <row r="144" spans="1:22" ht="40.4" customHeight="1" thickBot="1" x14ac:dyDescent="0.35">
      <c r="A144" s="102"/>
      <c r="B144" s="436" t="s">
        <v>321</v>
      </c>
      <c r="C144" s="437"/>
      <c r="D144" s="65">
        <v>23400</v>
      </c>
      <c r="E144" s="102"/>
      <c r="F144" s="102"/>
      <c r="G144" s="102"/>
      <c r="H144" s="102"/>
      <c r="I144" s="66" t="s">
        <v>424</v>
      </c>
      <c r="J144" s="102"/>
      <c r="K144" s="102"/>
      <c r="L144" s="102"/>
      <c r="M144" s="65"/>
      <c r="N144" s="66"/>
      <c r="O144" s="102"/>
      <c r="P144" s="102"/>
      <c r="S144" s="18"/>
      <c r="T144" s="18"/>
      <c r="U144" s="18"/>
    </row>
    <row r="145" spans="1:21" ht="25.5" customHeight="1" thickBot="1" x14ac:dyDescent="0.35">
      <c r="A145" s="102"/>
      <c r="B145" s="424" t="s">
        <v>322</v>
      </c>
      <c r="C145" s="425"/>
      <c r="D145" s="426"/>
      <c r="E145" s="102"/>
      <c r="F145" s="102"/>
      <c r="G145" s="102"/>
      <c r="H145" s="102"/>
      <c r="I145" s="215"/>
      <c r="J145" s="102"/>
      <c r="K145" s="102"/>
      <c r="L145" s="102"/>
      <c r="M145" s="447" t="s">
        <v>322</v>
      </c>
      <c r="N145" s="448"/>
      <c r="O145" s="102"/>
      <c r="P145" s="102"/>
      <c r="S145" s="18"/>
      <c r="T145" s="18"/>
      <c r="U145" s="18"/>
    </row>
    <row r="146" spans="1:21" ht="40.4" customHeight="1" thickBot="1" x14ac:dyDescent="0.35">
      <c r="A146" s="102"/>
      <c r="B146" s="436" t="s">
        <v>317</v>
      </c>
      <c r="C146" s="437"/>
      <c r="D146" s="212">
        <f ca="1">H73</f>
        <v>86269.5</v>
      </c>
      <c r="E146" s="102"/>
      <c r="F146" s="102"/>
      <c r="G146" s="102"/>
      <c r="H146" s="102"/>
      <c r="I146" s="66"/>
      <c r="J146" s="102"/>
      <c r="K146" s="102"/>
      <c r="L146" s="102"/>
      <c r="M146" s="212">
        <f ca="1">L73</f>
        <v>0</v>
      </c>
      <c r="N146" s="66"/>
      <c r="O146" s="102"/>
      <c r="P146" s="102"/>
      <c r="S146" s="18"/>
      <c r="T146" s="18"/>
      <c r="U146" s="18"/>
    </row>
    <row r="147" spans="1:21" ht="40.4" customHeight="1" thickBot="1" x14ac:dyDescent="0.35">
      <c r="A147" s="102"/>
      <c r="B147" s="436" t="s">
        <v>318</v>
      </c>
      <c r="C147" s="437"/>
      <c r="D147" s="213">
        <f ca="1">H112</f>
        <v>38485.279999999999</v>
      </c>
      <c r="E147" s="102"/>
      <c r="F147" s="102"/>
      <c r="G147" s="102"/>
      <c r="H147" s="102"/>
      <c r="I147" s="66" t="s">
        <v>423</v>
      </c>
      <c r="J147" s="102"/>
      <c r="K147" s="102"/>
      <c r="L147" s="102"/>
      <c r="M147" s="212">
        <f ca="1">L112</f>
        <v>0</v>
      </c>
      <c r="N147" s="66"/>
      <c r="O147" s="102"/>
      <c r="P147" s="102"/>
      <c r="S147" s="18"/>
      <c r="T147" s="18"/>
      <c r="U147" s="18"/>
    </row>
    <row r="148" spans="1:21" ht="25.5" customHeight="1" thickBot="1" x14ac:dyDescent="0.35">
      <c r="A148" s="102"/>
      <c r="B148" s="424" t="s">
        <v>323</v>
      </c>
      <c r="C148" s="425"/>
      <c r="D148" s="426"/>
      <c r="E148" s="102"/>
      <c r="F148" s="102"/>
      <c r="G148" s="102"/>
      <c r="H148" s="102"/>
      <c r="I148" s="215"/>
      <c r="J148" s="102"/>
      <c r="K148" s="102"/>
      <c r="L148" s="102"/>
      <c r="M148" s="447" t="s">
        <v>323</v>
      </c>
      <c r="N148" s="448"/>
      <c r="O148" s="102"/>
      <c r="P148" s="102"/>
      <c r="S148" s="18"/>
      <c r="T148" s="18"/>
      <c r="U148" s="18"/>
    </row>
    <row r="149" spans="1:21" ht="40.4" customHeight="1" thickBot="1" x14ac:dyDescent="0.35">
      <c r="A149" s="102"/>
      <c r="B149" s="442" t="s">
        <v>325</v>
      </c>
      <c r="C149" s="443"/>
      <c r="D149" s="68"/>
      <c r="E149" s="102"/>
      <c r="F149" s="102"/>
      <c r="G149" s="102"/>
      <c r="H149" s="102"/>
      <c r="I149" s="66"/>
      <c r="J149" s="102"/>
      <c r="K149" s="102"/>
      <c r="L149" s="102"/>
      <c r="M149" s="65"/>
      <c r="N149" s="66"/>
      <c r="O149" s="102"/>
      <c r="P149" s="102"/>
      <c r="S149" s="18"/>
      <c r="T149" s="18"/>
      <c r="U149" s="18"/>
    </row>
    <row r="150" spans="1:21" ht="40.4" customHeight="1" thickBot="1" x14ac:dyDescent="0.35">
      <c r="A150" s="102"/>
      <c r="B150" s="442" t="s">
        <v>326</v>
      </c>
      <c r="C150" s="443"/>
      <c r="D150" s="69"/>
      <c r="E150" s="102"/>
      <c r="F150" s="102"/>
      <c r="G150" s="102"/>
      <c r="H150" s="102"/>
      <c r="I150" s="66"/>
      <c r="J150" s="102"/>
      <c r="K150" s="102"/>
      <c r="L150" s="102"/>
      <c r="M150" s="65"/>
      <c r="N150" s="66"/>
      <c r="O150" s="102"/>
      <c r="P150" s="102"/>
      <c r="S150" s="18"/>
      <c r="T150" s="18"/>
      <c r="U150" s="18"/>
    </row>
    <row r="151" spans="1:21" ht="40.4" customHeight="1" thickBot="1" x14ac:dyDescent="0.35">
      <c r="A151" s="102"/>
      <c r="B151" s="442" t="s">
        <v>327</v>
      </c>
      <c r="C151" s="443"/>
      <c r="D151" s="70"/>
      <c r="E151" s="102"/>
      <c r="F151" s="102"/>
      <c r="G151" s="102"/>
      <c r="H151" s="102"/>
      <c r="I151" s="66"/>
      <c r="J151" s="102"/>
      <c r="K151" s="102"/>
      <c r="L151" s="102"/>
      <c r="M151" s="65"/>
      <c r="N151" s="66"/>
      <c r="O151" s="102"/>
      <c r="P151" s="102"/>
      <c r="S151" s="18"/>
      <c r="T151" s="18"/>
      <c r="U151" s="18"/>
    </row>
    <row r="152" spans="1:21" ht="40.4" customHeight="1" thickBot="1" x14ac:dyDescent="0.35">
      <c r="A152" s="102"/>
      <c r="B152" s="442" t="s">
        <v>328</v>
      </c>
      <c r="C152" s="443"/>
      <c r="D152" s="65"/>
      <c r="E152" s="102"/>
      <c r="F152" s="102"/>
      <c r="G152" s="102"/>
      <c r="H152" s="102"/>
      <c r="I152" s="66"/>
      <c r="J152" s="102"/>
      <c r="K152" s="102"/>
      <c r="L152" s="102"/>
      <c r="M152" s="67"/>
      <c r="N152" s="66"/>
      <c r="O152" s="102"/>
      <c r="P152" s="102"/>
      <c r="S152" s="18"/>
      <c r="T152" s="18"/>
      <c r="U152" s="18"/>
    </row>
    <row r="153" spans="1:21" ht="25.5" customHeight="1" thickBot="1" x14ac:dyDescent="0.35">
      <c r="A153" s="102"/>
      <c r="B153" s="424" t="s">
        <v>329</v>
      </c>
      <c r="C153" s="425"/>
      <c r="D153" s="426"/>
      <c r="E153" s="102"/>
      <c r="F153" s="102"/>
      <c r="G153" s="102"/>
      <c r="H153" s="102"/>
      <c r="I153" s="215"/>
      <c r="J153" s="102"/>
      <c r="K153" s="102"/>
      <c r="L153" s="102"/>
      <c r="M153" s="447" t="s">
        <v>329</v>
      </c>
      <c r="N153" s="448"/>
      <c r="O153" s="102"/>
      <c r="P153" s="102"/>
      <c r="S153" s="18"/>
      <c r="T153" s="18"/>
      <c r="U153" s="18"/>
    </row>
    <row r="154" spans="1:21" ht="40.4" customHeight="1" thickBot="1" x14ac:dyDescent="0.35">
      <c r="A154" s="102"/>
      <c r="B154" s="436" t="s">
        <v>330</v>
      </c>
      <c r="C154" s="437"/>
      <c r="D154" s="213">
        <f ca="1">D141+D143+D144-D146-D147+D149-D150+D151-D152</f>
        <v>43438.81</v>
      </c>
      <c r="E154" s="102"/>
      <c r="F154" s="102"/>
      <c r="G154" s="102"/>
      <c r="H154" s="102"/>
      <c r="I154" s="66" t="s">
        <v>437</v>
      </c>
      <c r="J154" s="102"/>
      <c r="K154" s="102"/>
      <c r="L154" s="102"/>
      <c r="M154" s="216">
        <f ca="1">M141+M143+M144-M146-M147+M149-M150+M151-M152</f>
        <v>0</v>
      </c>
      <c r="N154" s="66"/>
      <c r="O154" s="102"/>
      <c r="P154" s="102"/>
      <c r="S154" s="18"/>
      <c r="T154" s="18"/>
      <c r="U154" s="18"/>
    </row>
    <row r="155" spans="1:21" ht="40.4" customHeight="1" thickBot="1" x14ac:dyDescent="0.35">
      <c r="A155" s="102"/>
      <c r="B155" s="436" t="s">
        <v>332</v>
      </c>
      <c r="C155" s="437"/>
      <c r="D155" s="71">
        <v>31948.68</v>
      </c>
      <c r="E155" s="102"/>
      <c r="F155" s="102"/>
      <c r="G155" s="102"/>
      <c r="H155" s="102"/>
      <c r="I155" s="66" t="s">
        <v>439</v>
      </c>
      <c r="J155" s="102"/>
      <c r="K155" s="102"/>
      <c r="L155" s="102"/>
      <c r="M155" s="65"/>
      <c r="N155" s="66"/>
      <c r="O155" s="102"/>
      <c r="P155" s="102"/>
      <c r="S155" s="18"/>
      <c r="T155" s="18"/>
      <c r="U155" s="18"/>
    </row>
    <row r="156" spans="1:21" ht="40.4" customHeight="1" thickBot="1" x14ac:dyDescent="0.35">
      <c r="A156" s="102"/>
      <c r="B156" s="436" t="s">
        <v>334</v>
      </c>
      <c r="C156" s="437"/>
      <c r="D156" s="214">
        <f ca="1">D155-D154</f>
        <v>-11490.129999999997</v>
      </c>
      <c r="E156" s="102"/>
      <c r="F156" s="102"/>
      <c r="G156" s="102"/>
      <c r="H156" s="102"/>
      <c r="I156" s="66" t="s">
        <v>436</v>
      </c>
      <c r="J156" s="102"/>
      <c r="K156" s="102"/>
      <c r="L156" s="102"/>
      <c r="M156" s="217">
        <f ca="1">M155-M154</f>
        <v>0</v>
      </c>
      <c r="N156" s="66"/>
      <c r="O156" s="102"/>
      <c r="P156" s="102"/>
      <c r="S156" s="18"/>
      <c r="T156" s="18"/>
      <c r="U156" s="18"/>
    </row>
    <row r="157" spans="1:21" ht="25.5" customHeight="1" thickBot="1" x14ac:dyDescent="0.35">
      <c r="A157" s="102"/>
      <c r="B157" s="424" t="s">
        <v>335</v>
      </c>
      <c r="C157" s="425"/>
      <c r="D157" s="426"/>
      <c r="E157" s="102"/>
      <c r="F157" s="102"/>
      <c r="G157" s="102"/>
      <c r="H157" s="102"/>
      <c r="I157" s="215"/>
      <c r="J157" s="102"/>
      <c r="K157" s="102"/>
      <c r="L157" s="102"/>
      <c r="M157" s="447" t="s">
        <v>335</v>
      </c>
      <c r="N157" s="448"/>
      <c r="O157" s="102"/>
      <c r="P157" s="102"/>
      <c r="S157" s="18"/>
      <c r="T157" s="18"/>
      <c r="U157" s="18"/>
    </row>
    <row r="158" spans="1:21" ht="40.4" customHeight="1" thickBot="1" x14ac:dyDescent="0.35">
      <c r="A158" s="102"/>
      <c r="B158" s="438" t="s">
        <v>319</v>
      </c>
      <c r="C158" s="439"/>
      <c r="D158" s="65"/>
      <c r="E158" s="102"/>
      <c r="F158" s="102"/>
      <c r="G158" s="102"/>
      <c r="H158" s="102"/>
      <c r="I158" s="66"/>
      <c r="J158" s="102"/>
      <c r="K158" s="102"/>
      <c r="L158" s="102"/>
      <c r="M158" s="70"/>
      <c r="N158" s="66"/>
      <c r="O158" s="102"/>
      <c r="P158" s="102"/>
      <c r="S158" s="18"/>
      <c r="T158" s="18"/>
      <c r="U158" s="18"/>
    </row>
    <row r="159" spans="1:21" ht="40.4" customHeight="1" thickBot="1" x14ac:dyDescent="0.35">
      <c r="A159" s="102"/>
      <c r="B159" s="434" t="s">
        <v>320</v>
      </c>
      <c r="C159" s="435"/>
      <c r="D159" s="65"/>
      <c r="E159" s="102"/>
      <c r="F159" s="102"/>
      <c r="G159" s="102"/>
      <c r="H159" s="102"/>
      <c r="I159" s="66"/>
      <c r="J159" s="102"/>
      <c r="K159" s="102"/>
      <c r="L159" s="102"/>
      <c r="M159" s="65"/>
      <c r="N159" s="66"/>
      <c r="O159" s="102"/>
      <c r="P159" s="102"/>
      <c r="S159" s="18"/>
      <c r="T159" s="18"/>
      <c r="U159" s="18"/>
    </row>
    <row r="160" spans="1:21" ht="40.4" customHeight="1" thickBot="1" x14ac:dyDescent="0.35">
      <c r="A160" s="102"/>
      <c r="B160" s="102"/>
      <c r="C160" s="102"/>
      <c r="D160" s="102"/>
      <c r="E160" s="102"/>
      <c r="F160" s="102"/>
      <c r="G160" s="102"/>
      <c r="H160" s="102"/>
      <c r="I160" s="102"/>
      <c r="J160" s="102"/>
      <c r="K160" s="102"/>
      <c r="L160" s="102"/>
      <c r="M160" s="102"/>
      <c r="N160" s="102"/>
      <c r="O160" s="102"/>
      <c r="P160" s="102"/>
      <c r="S160" s="18"/>
      <c r="T160" s="18"/>
      <c r="U160" s="18"/>
    </row>
    <row r="161" spans="1:21" ht="40.4" customHeight="1" thickBot="1" x14ac:dyDescent="0.35">
      <c r="A161" s="102"/>
      <c r="B161" s="440" t="s">
        <v>336</v>
      </c>
      <c r="C161" s="441"/>
      <c r="D161" s="218">
        <f ca="1">D155-D169-J169</f>
        <v>31948.880000000001</v>
      </c>
      <c r="E161" s="102"/>
      <c r="F161" s="102"/>
      <c r="G161" s="102"/>
      <c r="H161" s="102"/>
      <c r="I161" s="102"/>
      <c r="J161" s="102"/>
      <c r="K161" s="102"/>
      <c r="L161" s="102"/>
      <c r="M161" s="102"/>
      <c r="N161" s="102"/>
      <c r="O161" s="102"/>
      <c r="P161" s="102"/>
      <c r="S161" s="18"/>
      <c r="T161" s="18"/>
      <c r="U161" s="18"/>
    </row>
    <row r="162" spans="1:21" ht="40.4" customHeight="1" thickBot="1" x14ac:dyDescent="0.35">
      <c r="A162" s="102"/>
      <c r="B162" s="102"/>
      <c r="C162" s="102"/>
      <c r="D162" s="102"/>
      <c r="E162" s="102"/>
      <c r="F162" s="102"/>
      <c r="G162" s="102"/>
      <c r="H162" s="102"/>
      <c r="I162" s="102"/>
      <c r="J162" s="102"/>
      <c r="K162" s="102"/>
      <c r="L162" s="102"/>
      <c r="M162" s="102"/>
      <c r="N162" s="102"/>
      <c r="O162" s="102"/>
      <c r="P162" s="102"/>
      <c r="S162" s="18"/>
      <c r="T162" s="18"/>
      <c r="U162" s="18"/>
    </row>
    <row r="163" spans="1:21" ht="40.4" customHeight="1" thickBot="1" x14ac:dyDescent="0.35">
      <c r="A163" s="102"/>
      <c r="B163" s="432" t="s">
        <v>337</v>
      </c>
      <c r="C163" s="433"/>
      <c r="D163" s="72" t="s">
        <v>111</v>
      </c>
      <c r="E163" s="102"/>
      <c r="F163" s="102"/>
      <c r="G163" s="102"/>
      <c r="H163" s="102"/>
      <c r="I163" s="219" t="s">
        <v>342</v>
      </c>
      <c r="J163" s="72" t="s">
        <v>111</v>
      </c>
      <c r="K163" s="102"/>
      <c r="L163" s="102"/>
      <c r="M163" s="102"/>
      <c r="N163" s="102"/>
      <c r="O163" s="102"/>
      <c r="P163" s="102"/>
      <c r="S163" s="18"/>
      <c r="T163" s="18"/>
      <c r="U163" s="18"/>
    </row>
    <row r="164" spans="1:21" ht="40.4" customHeight="1" thickBot="1" x14ac:dyDescent="0.35">
      <c r="A164" s="102"/>
      <c r="B164" s="102"/>
      <c r="C164" s="102"/>
      <c r="D164" s="102"/>
      <c r="E164" s="102"/>
      <c r="F164" s="102"/>
      <c r="G164" s="102"/>
      <c r="H164" s="102"/>
      <c r="I164" s="102"/>
      <c r="J164" s="102"/>
      <c r="K164" s="102"/>
      <c r="L164" s="102"/>
      <c r="M164" s="102"/>
      <c r="N164" s="102"/>
      <c r="O164" s="102"/>
      <c r="P164" s="102"/>
      <c r="S164" s="18"/>
      <c r="T164" s="18"/>
      <c r="U164" s="18"/>
    </row>
    <row r="165" spans="1:21" ht="40.4" customHeight="1" thickBot="1" x14ac:dyDescent="0.35">
      <c r="A165" s="102"/>
      <c r="B165" s="432" t="s">
        <v>120</v>
      </c>
      <c r="C165" s="433"/>
      <c r="D165" s="220" t="str">
        <f>IF(D22="","",D22)</f>
        <v>USD</v>
      </c>
      <c r="E165" s="102"/>
      <c r="F165" s="211" t="s">
        <v>374</v>
      </c>
      <c r="G165" s="102"/>
      <c r="H165" s="102"/>
      <c r="I165" s="221" t="s">
        <v>120</v>
      </c>
      <c r="J165" s="222" t="str">
        <f>IF(D22="","",D22)</f>
        <v>USD</v>
      </c>
      <c r="K165" s="102"/>
      <c r="L165" s="211" t="s">
        <v>374</v>
      </c>
      <c r="M165" s="102"/>
      <c r="N165" s="102"/>
      <c r="O165" s="102"/>
      <c r="P165" s="102"/>
      <c r="S165" s="18"/>
      <c r="T165" s="18"/>
      <c r="U165" s="18"/>
    </row>
    <row r="166" spans="1:21" ht="40.4" customHeight="1" thickBot="1" x14ac:dyDescent="0.35">
      <c r="A166" s="102"/>
      <c r="B166" s="434" t="s">
        <v>340</v>
      </c>
      <c r="C166" s="435"/>
      <c r="D166" s="217">
        <f ca="1">D39</f>
        <v>0</v>
      </c>
      <c r="E166" s="102"/>
      <c r="F166" s="217">
        <f ca="1">D39</f>
        <v>0</v>
      </c>
      <c r="G166" s="102"/>
      <c r="H166" s="102"/>
      <c r="I166" s="223" t="s">
        <v>341</v>
      </c>
      <c r="J166" s="217">
        <f ca="1">D41</f>
        <v>1977.65</v>
      </c>
      <c r="K166" s="102"/>
      <c r="L166" s="217">
        <f ca="1">D41</f>
        <v>1977.65</v>
      </c>
      <c r="M166" s="102"/>
      <c r="N166" s="102"/>
      <c r="O166" s="102"/>
      <c r="P166" s="102"/>
      <c r="S166" s="18"/>
      <c r="T166" s="18"/>
      <c r="U166" s="18"/>
    </row>
    <row r="167" spans="1:21" ht="40.4" customHeight="1" thickBot="1" x14ac:dyDescent="0.35">
      <c r="A167" s="102"/>
      <c r="B167" s="434" t="s">
        <v>317</v>
      </c>
      <c r="C167" s="435"/>
      <c r="D167" s="212">
        <f ca="1">H71</f>
        <v>0</v>
      </c>
      <c r="E167" s="102"/>
      <c r="F167" s="217">
        <f ca="1">L71</f>
        <v>0</v>
      </c>
      <c r="G167" s="102"/>
      <c r="H167" s="102"/>
      <c r="I167" s="223" t="s">
        <v>317</v>
      </c>
      <c r="J167" s="212">
        <f ca="1">H72</f>
        <v>0</v>
      </c>
      <c r="K167" s="102"/>
      <c r="L167" s="217">
        <f ca="1">L72</f>
        <v>0</v>
      </c>
      <c r="M167" s="102"/>
      <c r="N167" s="102"/>
      <c r="O167" s="102"/>
      <c r="P167" s="102"/>
      <c r="S167" s="18"/>
      <c r="T167" s="18"/>
      <c r="U167" s="18"/>
    </row>
    <row r="168" spans="1:21" ht="40.4" customHeight="1" thickBot="1" x14ac:dyDescent="0.35">
      <c r="A168" s="102"/>
      <c r="B168" s="434" t="s">
        <v>318</v>
      </c>
      <c r="C168" s="435"/>
      <c r="D168" s="213">
        <f ca="1">H110</f>
        <v>0</v>
      </c>
      <c r="E168" s="102"/>
      <c r="F168" s="224">
        <f ca="1">L110</f>
        <v>0</v>
      </c>
      <c r="G168" s="102"/>
      <c r="H168" s="102"/>
      <c r="I168" s="223" t="s">
        <v>318</v>
      </c>
      <c r="J168" s="213">
        <f ca="1">H111</f>
        <v>1977.85</v>
      </c>
      <c r="K168" s="102"/>
      <c r="L168" s="224">
        <f ca="1">L111</f>
        <v>0</v>
      </c>
      <c r="M168" s="102"/>
      <c r="N168" s="102"/>
      <c r="O168" s="102"/>
      <c r="P168" s="102"/>
      <c r="S168" s="18"/>
      <c r="T168" s="18"/>
      <c r="U168" s="18"/>
    </row>
    <row r="169" spans="1:21" ht="40.4" customHeight="1" thickBot="1" x14ac:dyDescent="0.35">
      <c r="A169" s="102"/>
      <c r="B169" s="430" t="s">
        <v>333</v>
      </c>
      <c r="C169" s="431"/>
      <c r="D169" s="225">
        <f ca="1">D166-D167-D168</f>
        <v>0</v>
      </c>
      <c r="E169" s="102"/>
      <c r="F169" s="225">
        <f ca="1">F166-F167-F168</f>
        <v>0</v>
      </c>
      <c r="G169" s="102"/>
      <c r="H169" s="102"/>
      <c r="I169" s="226" t="s">
        <v>333</v>
      </c>
      <c r="J169" s="225">
        <f ca="1">J166-J167-J168</f>
        <v>-0.1999999999998181</v>
      </c>
      <c r="K169" s="102"/>
      <c r="L169" s="225">
        <f ca="1">L166-L167-L168</f>
        <v>1977.65</v>
      </c>
      <c r="M169" s="102"/>
      <c r="N169" s="102"/>
      <c r="O169" s="102"/>
      <c r="P169" s="102"/>
      <c r="S169" s="18"/>
      <c r="T169" s="18"/>
      <c r="U169" s="18"/>
    </row>
    <row r="170" spans="1:21" ht="40.4" customHeight="1" x14ac:dyDescent="0.3">
      <c r="A170" s="102"/>
      <c r="B170" s="102"/>
      <c r="C170" s="102"/>
      <c r="D170" s="102"/>
      <c r="E170" s="102"/>
      <c r="F170" s="102"/>
      <c r="G170" s="102"/>
      <c r="H170" s="102"/>
      <c r="I170" s="102"/>
      <c r="J170" s="102"/>
      <c r="K170" s="102"/>
      <c r="L170" s="102"/>
      <c r="M170" s="102"/>
      <c r="N170" s="102"/>
      <c r="O170" s="102"/>
      <c r="P170" s="102"/>
      <c r="S170" s="18"/>
      <c r="T170" s="18"/>
      <c r="U170" s="18"/>
    </row>
    <row r="171" spans="1:21" ht="25.5" customHeight="1" x14ac:dyDescent="0.3">
      <c r="A171" s="102"/>
      <c r="B171" s="190"/>
      <c r="C171" s="190"/>
      <c r="D171" s="190"/>
      <c r="E171" s="190"/>
      <c r="F171" s="190"/>
      <c r="G171" s="190"/>
      <c r="H171" s="190"/>
      <c r="I171" s="190"/>
      <c r="J171" s="190"/>
      <c r="K171" s="190"/>
      <c r="L171" s="196"/>
      <c r="M171" s="190"/>
      <c r="N171" s="190"/>
      <c r="O171" s="102"/>
      <c r="P171" s="102"/>
      <c r="S171" s="20"/>
      <c r="T171" s="20"/>
    </row>
    <row r="172" spans="1:21" ht="25.4" customHeight="1" x14ac:dyDescent="0.3">
      <c r="A172" s="102"/>
      <c r="B172" s="190"/>
      <c r="C172" s="190"/>
      <c r="D172" s="190"/>
      <c r="E172" s="190"/>
      <c r="F172" s="190"/>
      <c r="G172" s="190"/>
      <c r="H172" s="190"/>
      <c r="I172" s="190"/>
      <c r="J172" s="190"/>
      <c r="K172" s="190"/>
      <c r="L172" s="196"/>
      <c r="M172" s="190"/>
      <c r="N172" s="190"/>
      <c r="O172" s="102"/>
      <c r="P172" s="102"/>
      <c r="S172" s="20"/>
      <c r="T172" s="20"/>
    </row>
    <row r="173" spans="1:21" ht="43.4" customHeight="1" x14ac:dyDescent="0.3">
      <c r="A173" s="96" t="s">
        <v>354</v>
      </c>
      <c r="B173" s="97">
        <v>3</v>
      </c>
      <c r="C173" s="98">
        <v>44531</v>
      </c>
      <c r="D173" s="190"/>
      <c r="E173" s="190"/>
      <c r="F173" s="190"/>
      <c r="G173" s="190"/>
      <c r="H173" s="190"/>
      <c r="I173" s="190"/>
      <c r="J173" s="102"/>
      <c r="K173" s="102"/>
      <c r="L173" s="102"/>
      <c r="M173" s="102"/>
      <c r="N173" s="102"/>
      <c r="O173" s="102"/>
      <c r="P173" s="102"/>
      <c r="S173" s="20"/>
      <c r="T173" s="20"/>
    </row>
    <row r="174" spans="1:21" ht="40.4" customHeight="1" x14ac:dyDescent="0.3">
      <c r="B174" s="21"/>
      <c r="C174" s="21"/>
      <c r="D174" s="190"/>
      <c r="E174" s="190"/>
      <c r="F174" s="190"/>
      <c r="G174" s="190"/>
      <c r="H174" s="190"/>
      <c r="I174" s="190"/>
      <c r="J174" s="102"/>
      <c r="K174" s="102"/>
      <c r="L174" s="102"/>
      <c r="M174" s="102"/>
      <c r="N174" s="102"/>
      <c r="O174" s="102"/>
      <c r="P174" s="102"/>
      <c r="S174" s="20"/>
      <c r="T174" s="20"/>
    </row>
    <row r="175" spans="1:21" ht="25.5" customHeight="1" x14ac:dyDescent="0.3">
      <c r="B175" s="21"/>
      <c r="C175" s="21"/>
      <c r="D175" s="190"/>
      <c r="E175" s="190"/>
      <c r="F175" s="190"/>
      <c r="G175" s="190"/>
      <c r="H175" s="190"/>
      <c r="I175" s="190"/>
      <c r="J175" s="102"/>
      <c r="K175" s="102"/>
      <c r="L175" s="102"/>
      <c r="M175" s="102"/>
      <c r="N175" s="102"/>
      <c r="O175" s="102"/>
      <c r="P175" s="102"/>
      <c r="S175" s="20"/>
      <c r="T175" s="20"/>
    </row>
    <row r="176" spans="1:21" ht="25.5" customHeight="1" x14ac:dyDescent="0.3">
      <c r="B176" s="21"/>
      <c r="C176" s="21"/>
      <c r="D176" s="190"/>
      <c r="E176" s="190"/>
      <c r="F176" s="190"/>
      <c r="G176" s="190"/>
      <c r="H176" s="190"/>
      <c r="I176" s="190"/>
      <c r="J176" s="102"/>
      <c r="K176" s="102"/>
      <c r="L176" s="102"/>
      <c r="M176" s="102"/>
      <c r="N176" s="102"/>
      <c r="O176" s="102"/>
      <c r="P176" s="102"/>
      <c r="S176" s="20"/>
      <c r="T176" s="20"/>
    </row>
    <row r="177" spans="2:20" ht="25.5" customHeight="1" x14ac:dyDescent="0.3">
      <c r="B177" s="21"/>
      <c r="C177" s="21"/>
      <c r="D177" s="190"/>
      <c r="E177" s="190"/>
      <c r="F177" s="190"/>
      <c r="G177" s="190"/>
      <c r="H177" s="190"/>
      <c r="I177" s="190"/>
      <c r="J177" s="102"/>
      <c r="K177" s="102"/>
      <c r="L177" s="102"/>
      <c r="M177" s="102"/>
      <c r="N177" s="102"/>
      <c r="O177" s="102"/>
      <c r="P177" s="102"/>
      <c r="S177" s="20"/>
      <c r="T177" s="20"/>
    </row>
    <row r="178" spans="2:20" ht="25.5" customHeight="1" x14ac:dyDescent="0.3">
      <c r="B178" s="21"/>
      <c r="C178" s="21"/>
      <c r="D178" s="190"/>
      <c r="E178" s="190"/>
      <c r="F178" s="190"/>
      <c r="G178" s="190"/>
      <c r="H178" s="190"/>
      <c r="I178" s="190"/>
      <c r="J178" s="102"/>
      <c r="K178" s="102"/>
      <c r="L178" s="102"/>
      <c r="M178" s="102"/>
      <c r="N178" s="102"/>
      <c r="O178" s="102"/>
      <c r="P178" s="102"/>
      <c r="S178" s="20"/>
      <c r="T178" s="20"/>
    </row>
    <row r="179" spans="2:20" ht="25.5" customHeight="1" x14ac:dyDescent="0.3">
      <c r="B179" s="21"/>
      <c r="C179" s="21"/>
      <c r="D179" s="190"/>
      <c r="E179" s="190"/>
      <c r="F179" s="190"/>
      <c r="G179" s="190"/>
      <c r="H179" s="190"/>
      <c r="I179" s="190"/>
      <c r="J179" s="102"/>
      <c r="K179" s="102"/>
      <c r="L179" s="102"/>
      <c r="M179" s="102"/>
      <c r="N179" s="102"/>
      <c r="O179" s="102"/>
      <c r="P179" s="102"/>
      <c r="S179" s="20"/>
      <c r="T179" s="20"/>
    </row>
    <row r="180" spans="2:20" ht="25.5" customHeight="1" x14ac:dyDescent="0.3">
      <c r="B180" s="21"/>
      <c r="C180" s="21"/>
      <c r="D180" s="190"/>
      <c r="E180" s="190"/>
      <c r="F180" s="190"/>
      <c r="G180" s="190"/>
      <c r="H180" s="190"/>
      <c r="I180" s="190"/>
      <c r="J180" s="102"/>
      <c r="K180" s="102"/>
      <c r="L180" s="102"/>
      <c r="M180" s="102"/>
      <c r="N180" s="102"/>
      <c r="O180" s="102"/>
      <c r="P180" s="102"/>
      <c r="S180" s="20"/>
      <c r="T180" s="20"/>
    </row>
    <row r="181" spans="2:20" ht="25.5" customHeight="1" x14ac:dyDescent="0.3">
      <c r="B181" s="21"/>
      <c r="C181" s="21"/>
      <c r="D181" s="190"/>
      <c r="E181" s="190"/>
      <c r="F181" s="190"/>
      <c r="G181" s="190"/>
      <c r="H181" s="190"/>
      <c r="I181" s="190"/>
      <c r="J181" s="102"/>
      <c r="K181" s="102"/>
      <c r="L181" s="102"/>
      <c r="M181" s="102"/>
      <c r="N181" s="102"/>
      <c r="O181" s="102"/>
      <c r="P181" s="102"/>
      <c r="S181" s="20"/>
      <c r="T181" s="20"/>
    </row>
    <row r="182" spans="2:20" ht="25.5" customHeight="1" x14ac:dyDescent="0.3">
      <c r="B182" s="21"/>
      <c r="C182" s="21"/>
      <c r="D182" s="190"/>
      <c r="E182" s="190"/>
      <c r="F182" s="190"/>
      <c r="G182" s="190"/>
      <c r="H182" s="190"/>
      <c r="I182" s="190"/>
      <c r="J182" s="102"/>
      <c r="K182" s="102"/>
      <c r="L182" s="102"/>
      <c r="M182" s="102"/>
      <c r="N182" s="102"/>
      <c r="O182" s="102"/>
      <c r="P182" s="102"/>
      <c r="S182" s="20"/>
      <c r="T182" s="20"/>
    </row>
    <row r="183" spans="2:20" ht="25.5" customHeight="1" x14ac:dyDescent="0.3">
      <c r="B183" s="21"/>
      <c r="C183" s="21"/>
      <c r="D183" s="190"/>
      <c r="E183" s="190"/>
      <c r="F183" s="190"/>
      <c r="G183" s="190"/>
      <c r="H183" s="190"/>
      <c r="I183" s="190"/>
      <c r="J183" s="102"/>
      <c r="K183" s="102"/>
      <c r="L183" s="102"/>
      <c r="M183" s="102"/>
      <c r="N183" s="102"/>
      <c r="O183" s="102"/>
      <c r="P183" s="102"/>
      <c r="S183" s="20"/>
      <c r="T183" s="20"/>
    </row>
    <row r="184" spans="2:20" ht="25.5" customHeight="1" x14ac:dyDescent="0.3">
      <c r="B184" s="21"/>
      <c r="C184" s="21"/>
      <c r="D184" s="190"/>
      <c r="E184" s="190"/>
      <c r="F184" s="190"/>
      <c r="G184" s="190"/>
      <c r="H184" s="190"/>
      <c r="I184" s="190"/>
      <c r="J184" s="190"/>
      <c r="K184" s="102"/>
      <c r="L184" s="102"/>
      <c r="M184" s="102"/>
      <c r="N184" s="102"/>
      <c r="O184" s="102"/>
      <c r="P184" s="102"/>
      <c r="S184" s="20"/>
      <c r="T184" s="20"/>
    </row>
    <row r="185" spans="2:20" ht="25.5" customHeight="1" x14ac:dyDescent="0.3">
      <c r="B185" s="21"/>
      <c r="C185" s="21"/>
      <c r="D185" s="190"/>
      <c r="E185" s="190"/>
      <c r="F185" s="190"/>
      <c r="G185" s="190"/>
      <c r="H185" s="190"/>
      <c r="I185" s="190"/>
      <c r="J185" s="190"/>
      <c r="K185" s="102"/>
      <c r="L185" s="102"/>
      <c r="M185" s="102"/>
      <c r="N185" s="102"/>
      <c r="O185" s="102"/>
      <c r="P185" s="102"/>
      <c r="S185" s="20"/>
      <c r="T185" s="20"/>
    </row>
    <row r="186" spans="2:20" ht="25.5" customHeight="1" x14ac:dyDescent="0.3">
      <c r="B186" s="21"/>
      <c r="C186" s="21"/>
      <c r="D186" s="190"/>
      <c r="E186" s="190"/>
      <c r="F186" s="190"/>
      <c r="G186" s="190"/>
      <c r="H186" s="190"/>
      <c r="I186" s="190"/>
      <c r="J186" s="190"/>
      <c r="K186" s="190"/>
      <c r="L186" s="196"/>
      <c r="M186" s="102"/>
      <c r="N186" s="102"/>
      <c r="O186" s="102"/>
      <c r="P186" s="102"/>
      <c r="S186" s="20"/>
      <c r="T186" s="20"/>
    </row>
    <row r="187" spans="2:20" ht="25.5" customHeight="1" x14ac:dyDescent="0.3">
      <c r="B187" s="21"/>
      <c r="C187" s="21"/>
      <c r="D187" s="190"/>
      <c r="E187" s="190"/>
      <c r="F187" s="190"/>
      <c r="G187" s="190"/>
      <c r="H187" s="190"/>
      <c r="I187" s="190"/>
      <c r="J187" s="190"/>
      <c r="K187" s="190"/>
      <c r="L187" s="196"/>
      <c r="M187" s="102"/>
      <c r="N187" s="102"/>
      <c r="O187" s="102"/>
      <c r="P187" s="102"/>
      <c r="S187" s="20"/>
      <c r="T187" s="20"/>
    </row>
    <row r="188" spans="2:20" ht="25.5" customHeight="1" x14ac:dyDescent="0.3">
      <c r="B188" s="21"/>
      <c r="C188" s="21"/>
      <c r="D188" s="190"/>
      <c r="E188" s="190"/>
      <c r="F188" s="190"/>
      <c r="G188" s="190"/>
      <c r="H188" s="190"/>
      <c r="I188" s="190"/>
      <c r="J188" s="190"/>
      <c r="K188" s="190"/>
      <c r="L188" s="196"/>
      <c r="M188" s="102"/>
      <c r="N188" s="102"/>
      <c r="O188" s="102"/>
      <c r="P188" s="102"/>
      <c r="S188" s="20"/>
      <c r="T188" s="20"/>
    </row>
    <row r="189" spans="2:20" ht="25.5" customHeight="1" x14ac:dyDescent="0.3">
      <c r="B189" s="21"/>
      <c r="C189" s="21"/>
      <c r="D189" s="190"/>
      <c r="E189" s="190"/>
      <c r="F189" s="190"/>
      <c r="G189" s="190"/>
      <c r="H189" s="190"/>
      <c r="I189" s="190"/>
      <c r="J189" s="190"/>
      <c r="K189" s="190"/>
      <c r="L189" s="196"/>
      <c r="M189" s="102"/>
      <c r="N189" s="102"/>
      <c r="O189" s="102"/>
      <c r="P189" s="102"/>
      <c r="S189" s="20"/>
      <c r="T189" s="20"/>
    </row>
    <row r="190" spans="2:20" ht="25.5" customHeight="1" x14ac:dyDescent="0.3">
      <c r="B190" s="21"/>
      <c r="C190" s="21"/>
      <c r="D190" s="190"/>
      <c r="E190" s="190"/>
      <c r="F190" s="190"/>
      <c r="G190" s="190"/>
      <c r="H190" s="190"/>
      <c r="I190" s="190"/>
      <c r="J190" s="190"/>
      <c r="K190" s="190"/>
      <c r="L190" s="196"/>
      <c r="M190" s="102"/>
      <c r="N190" s="102"/>
      <c r="O190" s="102"/>
      <c r="P190" s="102"/>
      <c r="S190" s="20"/>
      <c r="T190" s="20"/>
    </row>
    <row r="191" spans="2:20" ht="25.5" customHeight="1" x14ac:dyDescent="0.3">
      <c r="B191" s="21"/>
      <c r="C191" s="21"/>
      <c r="D191" s="190"/>
      <c r="E191" s="190"/>
      <c r="F191" s="190"/>
      <c r="G191" s="190"/>
      <c r="H191" s="190"/>
      <c r="I191" s="190"/>
      <c r="J191" s="190"/>
      <c r="K191" s="190"/>
      <c r="L191" s="196"/>
      <c r="M191" s="102"/>
      <c r="N191" s="102"/>
      <c r="O191" s="102"/>
      <c r="P191" s="102"/>
      <c r="S191" s="20"/>
      <c r="T191" s="20"/>
    </row>
    <row r="192" spans="2:20" ht="25.5" customHeight="1" x14ac:dyDescent="0.3">
      <c r="B192" s="21"/>
      <c r="C192" s="21"/>
      <c r="D192" s="190"/>
      <c r="E192" s="190"/>
      <c r="F192" s="190"/>
      <c r="G192" s="190"/>
      <c r="H192" s="190"/>
      <c r="I192" s="190"/>
      <c r="J192" s="190"/>
      <c r="K192" s="190"/>
      <c r="L192" s="196"/>
      <c r="M192" s="102"/>
      <c r="N192" s="102"/>
      <c r="O192" s="102"/>
      <c r="P192" s="102"/>
      <c r="S192" s="20"/>
      <c r="T192" s="20"/>
    </row>
    <row r="193" spans="1:20" ht="25.5" customHeight="1" x14ac:dyDescent="0.3">
      <c r="B193" s="21"/>
      <c r="C193" s="21"/>
      <c r="D193" s="190"/>
      <c r="E193" s="190"/>
      <c r="F193" s="190"/>
      <c r="G193" s="190"/>
      <c r="H193" s="190"/>
      <c r="I193" s="190"/>
      <c r="J193" s="190"/>
      <c r="K193" s="190"/>
      <c r="L193" s="196"/>
      <c r="M193" s="102"/>
      <c r="N193" s="102"/>
      <c r="O193" s="102"/>
      <c r="P193" s="102"/>
      <c r="S193" s="20"/>
      <c r="T193" s="20"/>
    </row>
    <row r="194" spans="1:20" ht="25.5" customHeight="1" x14ac:dyDescent="0.3">
      <c r="B194" s="21"/>
      <c r="C194" s="21"/>
      <c r="D194" s="190"/>
      <c r="E194" s="190"/>
      <c r="F194" s="190"/>
      <c r="G194" s="190"/>
      <c r="H194" s="190"/>
      <c r="I194" s="190"/>
      <c r="J194" s="190"/>
      <c r="K194" s="190"/>
      <c r="L194" s="196"/>
      <c r="M194" s="102"/>
      <c r="N194" s="102"/>
      <c r="O194" s="102"/>
      <c r="P194" s="102"/>
      <c r="S194" s="20"/>
      <c r="T194" s="20"/>
    </row>
    <row r="195" spans="1:20" ht="25.5" customHeight="1" x14ac:dyDescent="0.3">
      <c r="B195" s="21"/>
      <c r="C195" s="21"/>
      <c r="D195" s="190"/>
      <c r="E195" s="190"/>
      <c r="F195" s="190"/>
      <c r="G195" s="190"/>
      <c r="H195" s="190"/>
      <c r="I195" s="190"/>
      <c r="J195" s="190"/>
      <c r="K195" s="190"/>
      <c r="L195" s="196"/>
      <c r="M195" s="102"/>
      <c r="N195" s="102"/>
      <c r="O195" s="102"/>
      <c r="P195" s="102"/>
      <c r="S195" s="20"/>
      <c r="T195" s="20"/>
    </row>
    <row r="196" spans="1:20" ht="25.5" customHeight="1" x14ac:dyDescent="0.3">
      <c r="B196" s="21"/>
      <c r="C196" s="21"/>
      <c r="D196" s="190"/>
      <c r="E196" s="190"/>
      <c r="F196" s="190"/>
      <c r="G196" s="190"/>
      <c r="H196" s="190"/>
      <c r="I196" s="190"/>
      <c r="J196" s="190"/>
      <c r="K196" s="190"/>
      <c r="L196" s="196"/>
      <c r="M196" s="102"/>
      <c r="N196" s="102"/>
      <c r="O196" s="102"/>
      <c r="P196" s="102"/>
      <c r="S196" s="20"/>
      <c r="T196" s="20"/>
    </row>
    <row r="197" spans="1:20" ht="25.5" customHeight="1" x14ac:dyDescent="0.3">
      <c r="B197" s="21"/>
      <c r="C197" s="21"/>
      <c r="D197" s="190"/>
      <c r="E197" s="190"/>
      <c r="F197" s="190"/>
      <c r="G197" s="190"/>
      <c r="H197" s="190"/>
      <c r="I197" s="190"/>
      <c r="J197" s="190"/>
      <c r="K197" s="190"/>
      <c r="L197" s="196"/>
      <c r="M197" s="190"/>
      <c r="N197" s="190"/>
      <c r="O197" s="190"/>
      <c r="P197" s="190"/>
      <c r="Q197" s="20"/>
      <c r="R197" s="20"/>
      <c r="S197" s="20"/>
      <c r="T197" s="20"/>
    </row>
    <row r="198" spans="1:20" ht="25.5" customHeight="1" x14ac:dyDescent="0.3">
      <c r="A198" s="11"/>
      <c r="B198" s="11"/>
      <c r="C198" s="11"/>
      <c r="D198" s="101"/>
      <c r="E198" s="101"/>
      <c r="F198" s="101"/>
      <c r="G198" s="101"/>
      <c r="H198" s="101"/>
      <c r="I198" s="101"/>
      <c r="J198" s="101"/>
      <c r="K198" s="101"/>
      <c r="L198" s="101"/>
      <c r="M198" s="101"/>
      <c r="N198" s="190"/>
      <c r="O198" s="190"/>
      <c r="P198" s="190"/>
      <c r="Q198" s="20"/>
      <c r="R198" s="20"/>
      <c r="S198" s="20"/>
      <c r="T198" s="20"/>
    </row>
    <row r="199" spans="1:20" ht="25.5" customHeight="1" x14ac:dyDescent="0.3">
      <c r="B199" s="21"/>
      <c r="C199" s="21"/>
      <c r="D199" s="190"/>
      <c r="E199" s="190"/>
      <c r="F199" s="190"/>
      <c r="G199" s="190"/>
      <c r="H199" s="190"/>
      <c r="I199" s="190"/>
      <c r="J199" s="190"/>
      <c r="K199" s="190"/>
      <c r="L199" s="196"/>
      <c r="M199" s="190"/>
      <c r="N199" s="190"/>
      <c r="O199" s="190"/>
      <c r="P199" s="190"/>
      <c r="Q199" s="20"/>
      <c r="R199" s="20"/>
      <c r="S199" s="20"/>
      <c r="T199" s="20"/>
    </row>
    <row r="200" spans="1:20" ht="25.5" customHeight="1" x14ac:dyDescent="0.3">
      <c r="B200" s="21"/>
      <c r="C200" s="21"/>
      <c r="D200" s="190"/>
      <c r="E200" s="190"/>
      <c r="F200" s="190"/>
      <c r="G200" s="190"/>
      <c r="H200" s="190"/>
      <c r="I200" s="190"/>
      <c r="J200" s="190"/>
      <c r="K200" s="190"/>
      <c r="L200" s="196"/>
      <c r="M200" s="190"/>
      <c r="N200" s="190"/>
      <c r="O200" s="190"/>
      <c r="P200" s="190"/>
      <c r="Q200" s="20"/>
      <c r="R200" s="20"/>
      <c r="S200" s="20"/>
      <c r="T200" s="20"/>
    </row>
    <row r="201" spans="1:20" ht="25.5" customHeight="1" x14ac:dyDescent="0.3">
      <c r="B201" s="21"/>
      <c r="C201" s="21"/>
      <c r="D201" s="190"/>
      <c r="E201" s="190"/>
      <c r="F201" s="190"/>
      <c r="G201" s="190"/>
      <c r="H201" s="190"/>
      <c r="I201" s="190"/>
      <c r="J201" s="190"/>
      <c r="K201" s="190"/>
      <c r="L201" s="196"/>
      <c r="M201" s="190"/>
      <c r="N201" s="190"/>
      <c r="O201" s="190"/>
      <c r="P201" s="190"/>
      <c r="Q201" s="20"/>
      <c r="R201" s="20"/>
      <c r="S201" s="20"/>
      <c r="T201" s="20"/>
    </row>
    <row r="202" spans="1:20" ht="25.5" customHeight="1" x14ac:dyDescent="0.3">
      <c r="B202" s="21"/>
      <c r="C202" s="21"/>
      <c r="D202" s="190"/>
      <c r="E202" s="190"/>
      <c r="F202" s="190"/>
      <c r="G202" s="190"/>
      <c r="H202" s="190"/>
      <c r="I202" s="190"/>
      <c r="J202" s="190"/>
      <c r="K202" s="190"/>
      <c r="L202" s="196"/>
      <c r="M202" s="190"/>
      <c r="N202" s="190"/>
      <c r="O202" s="190"/>
      <c r="P202" s="190"/>
      <c r="Q202" s="20"/>
      <c r="R202" s="20"/>
      <c r="S202" s="20"/>
      <c r="T202" s="20"/>
    </row>
    <row r="203" spans="1:20" ht="25.5" customHeight="1" x14ac:dyDescent="0.3">
      <c r="D203" s="102"/>
      <c r="E203" s="102"/>
      <c r="F203" s="102"/>
      <c r="G203" s="102"/>
      <c r="H203" s="102"/>
      <c r="I203" s="102"/>
      <c r="J203" s="102"/>
      <c r="K203" s="102"/>
      <c r="L203" s="102"/>
      <c r="M203" s="102"/>
      <c r="N203" s="102"/>
      <c r="O203" s="102"/>
      <c r="P203" s="102"/>
      <c r="T203" s="20"/>
    </row>
    <row r="204" spans="1:20" ht="25.5" customHeight="1" x14ac:dyDescent="0.3">
      <c r="B204" s="21"/>
      <c r="D204" s="102"/>
      <c r="E204" s="102"/>
      <c r="F204" s="102"/>
      <c r="G204" s="102"/>
      <c r="H204" s="102"/>
      <c r="I204" s="190"/>
      <c r="J204" s="190"/>
      <c r="K204" s="190"/>
      <c r="L204" s="196"/>
      <c r="M204" s="190"/>
      <c r="N204" s="190"/>
      <c r="O204" s="190"/>
      <c r="P204" s="190"/>
      <c r="Q204" s="20"/>
      <c r="R204" s="20"/>
      <c r="S204" s="20"/>
      <c r="T204" s="20"/>
    </row>
    <row r="205" spans="1:20" ht="25.5" customHeight="1" x14ac:dyDescent="0.3">
      <c r="B205" s="21"/>
      <c r="D205" s="102"/>
      <c r="E205" s="102"/>
      <c r="F205" s="102"/>
      <c r="G205" s="102"/>
      <c r="H205" s="102"/>
      <c r="I205" s="190"/>
      <c r="J205" s="190"/>
      <c r="K205" s="190"/>
      <c r="L205" s="196"/>
      <c r="M205" s="190"/>
      <c r="N205" s="190"/>
      <c r="O205" s="190"/>
      <c r="P205" s="190"/>
      <c r="Q205" s="20"/>
      <c r="R205" s="20"/>
      <c r="S205" s="20"/>
      <c r="T205" s="20"/>
    </row>
    <row r="206" spans="1:20" ht="25.5" customHeight="1" x14ac:dyDescent="0.3">
      <c r="B206" s="21"/>
      <c r="D206" s="102"/>
      <c r="E206" s="102"/>
      <c r="F206" s="102"/>
      <c r="G206" s="102"/>
      <c r="H206" s="102"/>
      <c r="I206" s="190"/>
      <c r="J206" s="190"/>
      <c r="K206" s="190"/>
      <c r="L206" s="196"/>
      <c r="M206" s="190"/>
      <c r="N206" s="190"/>
      <c r="O206" s="190"/>
      <c r="P206" s="190"/>
      <c r="Q206" s="20"/>
      <c r="R206" s="20"/>
      <c r="S206" s="20"/>
      <c r="T206" s="20"/>
    </row>
    <row r="207" spans="1:20" ht="25.5" customHeight="1" x14ac:dyDescent="0.3">
      <c r="B207" s="21"/>
      <c r="D207" s="102"/>
      <c r="E207" s="102"/>
      <c r="F207" s="102"/>
      <c r="G207" s="102"/>
      <c r="H207" s="102"/>
      <c r="I207" s="190"/>
      <c r="J207" s="190"/>
      <c r="K207" s="190"/>
      <c r="L207" s="196"/>
      <c r="M207" s="190"/>
      <c r="N207" s="190"/>
      <c r="O207" s="190"/>
      <c r="P207" s="190"/>
      <c r="Q207" s="20"/>
      <c r="R207" s="20"/>
      <c r="S207" s="20"/>
      <c r="T207" s="20"/>
    </row>
    <row r="208" spans="1:20" ht="25.5" customHeight="1" x14ac:dyDescent="0.3">
      <c r="B208" s="21"/>
      <c r="D208" s="102"/>
      <c r="E208" s="102"/>
      <c r="F208" s="102"/>
      <c r="G208" s="102"/>
      <c r="H208" s="102"/>
      <c r="I208" s="190"/>
      <c r="J208" s="190"/>
      <c r="K208" s="190"/>
      <c r="L208" s="196"/>
      <c r="M208" s="190"/>
      <c r="N208" s="190"/>
      <c r="O208" s="190"/>
      <c r="P208" s="190"/>
      <c r="Q208" s="20"/>
      <c r="R208" s="20"/>
      <c r="S208" s="20"/>
      <c r="T208" s="20"/>
    </row>
    <row r="209" spans="2:20" ht="50.15" customHeight="1" x14ac:dyDescent="0.3">
      <c r="B209" s="21"/>
      <c r="D209" s="102"/>
      <c r="E209" s="102"/>
      <c r="F209" s="102"/>
      <c r="G209" s="102"/>
      <c r="H209" s="102"/>
      <c r="I209" s="190"/>
      <c r="J209" s="190"/>
      <c r="K209" s="190"/>
      <c r="L209" s="196"/>
      <c r="M209" s="190"/>
      <c r="N209" s="190"/>
      <c r="O209" s="190"/>
      <c r="P209" s="190"/>
      <c r="Q209" s="20"/>
      <c r="R209" s="20"/>
      <c r="S209" s="20"/>
      <c r="T209" s="20"/>
    </row>
    <row r="210" spans="2:20" ht="50.15" customHeight="1" x14ac:dyDescent="0.3">
      <c r="B210" s="21"/>
      <c r="D210" s="102"/>
      <c r="E210" s="102"/>
      <c r="F210" s="102"/>
      <c r="G210" s="102"/>
      <c r="H210" s="102"/>
      <c r="I210" s="190"/>
      <c r="J210" s="190"/>
      <c r="K210" s="190"/>
      <c r="L210" s="196"/>
      <c r="M210" s="190"/>
      <c r="N210" s="190"/>
      <c r="O210" s="190"/>
      <c r="P210" s="190"/>
      <c r="Q210" s="20"/>
      <c r="R210" s="20"/>
      <c r="S210" s="20"/>
      <c r="T210" s="20"/>
    </row>
    <row r="211" spans="2:20" ht="50.15" customHeight="1" x14ac:dyDescent="0.3">
      <c r="B211" s="21"/>
      <c r="D211" s="102"/>
      <c r="E211" s="102"/>
      <c r="F211" s="102"/>
      <c r="G211" s="102"/>
      <c r="H211" s="102"/>
      <c r="I211" s="190"/>
      <c r="J211" s="190"/>
      <c r="K211" s="190"/>
      <c r="L211" s="196"/>
      <c r="M211" s="190"/>
      <c r="N211" s="190"/>
      <c r="O211" s="190"/>
      <c r="P211" s="190"/>
      <c r="Q211" s="20"/>
      <c r="R211" s="20"/>
      <c r="S211" s="20"/>
      <c r="T211" s="20"/>
    </row>
    <row r="212" spans="2:20" ht="50.15" customHeight="1" x14ac:dyDescent="0.3">
      <c r="B212" s="21"/>
      <c r="D212" s="102"/>
      <c r="E212" s="102"/>
      <c r="F212" s="102"/>
      <c r="G212" s="102"/>
      <c r="H212" s="102"/>
      <c r="I212" s="190"/>
      <c r="J212" s="190"/>
      <c r="K212" s="190"/>
      <c r="L212" s="196"/>
      <c r="M212" s="190"/>
      <c r="N212" s="190"/>
      <c r="O212" s="190"/>
      <c r="P212" s="190"/>
      <c r="Q212" s="20"/>
      <c r="R212" s="20"/>
      <c r="S212" s="20"/>
      <c r="T212" s="20"/>
    </row>
    <row r="213" spans="2:20" ht="25.5" customHeight="1" x14ac:dyDescent="0.3">
      <c r="B213" s="21"/>
      <c r="C213" s="21"/>
      <c r="D213" s="190"/>
      <c r="E213" s="190"/>
      <c r="F213" s="190"/>
      <c r="G213" s="190"/>
      <c r="H213" s="190"/>
      <c r="I213" s="190"/>
      <c r="J213" s="190"/>
      <c r="K213" s="190"/>
      <c r="L213" s="196"/>
      <c r="M213" s="190"/>
      <c r="N213" s="190"/>
      <c r="O213" s="190"/>
      <c r="P213" s="190"/>
      <c r="Q213" s="20"/>
      <c r="R213" s="20"/>
      <c r="S213" s="20"/>
      <c r="T213" s="20"/>
    </row>
    <row r="214" spans="2:20" ht="25.5" customHeight="1" x14ac:dyDescent="0.3">
      <c r="B214" s="21"/>
      <c r="D214" s="102"/>
      <c r="E214" s="102"/>
      <c r="F214" s="102"/>
      <c r="G214" s="102"/>
      <c r="H214" s="102"/>
      <c r="I214" s="190"/>
      <c r="J214" s="102"/>
      <c r="K214" s="102"/>
      <c r="L214" s="102"/>
      <c r="M214" s="102"/>
      <c r="N214" s="190"/>
      <c r="O214" s="102"/>
      <c r="P214" s="102"/>
      <c r="Q214" s="20"/>
      <c r="R214" s="20"/>
      <c r="S214" s="20"/>
      <c r="T214" s="20"/>
    </row>
    <row r="215" spans="2:20" ht="25.5" customHeight="1" x14ac:dyDescent="0.3">
      <c r="B215" s="21"/>
      <c r="C215" s="21"/>
      <c r="D215" s="190"/>
      <c r="E215" s="190"/>
      <c r="F215" s="190"/>
      <c r="G215" s="190"/>
      <c r="H215" s="190"/>
      <c r="I215" s="190"/>
      <c r="J215" s="102"/>
      <c r="K215" s="102"/>
      <c r="L215" s="102"/>
      <c r="M215" s="102"/>
      <c r="N215" s="102"/>
      <c r="O215" s="102"/>
      <c r="P215" s="102"/>
    </row>
    <row r="216" spans="2:20" ht="25.5" customHeight="1" x14ac:dyDescent="0.3">
      <c r="B216" s="21"/>
      <c r="D216" s="102"/>
      <c r="E216" s="102"/>
      <c r="F216" s="102"/>
      <c r="G216" s="102"/>
      <c r="H216" s="102"/>
      <c r="I216" s="190"/>
      <c r="J216" s="102"/>
      <c r="K216" s="102"/>
      <c r="L216" s="102"/>
      <c r="M216" s="102"/>
      <c r="N216" s="102"/>
      <c r="O216" s="102"/>
      <c r="P216" s="102"/>
    </row>
    <row r="217" spans="2:20" ht="25.5" customHeight="1" x14ac:dyDescent="0.3">
      <c r="B217" s="21"/>
      <c r="C217" s="21"/>
      <c r="D217" s="190"/>
      <c r="E217" s="190"/>
      <c r="F217" s="190"/>
      <c r="G217" s="190"/>
      <c r="H217" s="190"/>
      <c r="I217" s="190"/>
      <c r="J217" s="102"/>
      <c r="K217" s="102"/>
      <c r="L217" s="102"/>
      <c r="M217" s="102"/>
      <c r="N217" s="102"/>
      <c r="O217" s="102"/>
      <c r="P217" s="102"/>
    </row>
    <row r="218" spans="2:20" ht="25.5" customHeight="1" x14ac:dyDescent="0.3">
      <c r="B218" s="21"/>
      <c r="D218" s="102"/>
      <c r="E218" s="102"/>
      <c r="F218" s="102"/>
      <c r="G218" s="102"/>
      <c r="H218" s="102"/>
      <c r="I218" s="190"/>
      <c r="J218" s="102"/>
      <c r="K218" s="102"/>
      <c r="L218" s="102"/>
      <c r="M218" s="102"/>
      <c r="N218" s="102"/>
      <c r="O218" s="102"/>
      <c r="P218" s="102"/>
    </row>
    <row r="219" spans="2:20" ht="25.5" customHeight="1" x14ac:dyDescent="0.3">
      <c r="B219" s="21"/>
      <c r="C219" s="21"/>
      <c r="D219" s="190"/>
      <c r="E219" s="190"/>
      <c r="F219" s="190"/>
      <c r="G219" s="190"/>
      <c r="H219" s="190"/>
      <c r="I219" s="190"/>
      <c r="J219" s="102"/>
      <c r="K219" s="102"/>
      <c r="L219" s="102"/>
      <c r="M219" s="102"/>
      <c r="N219" s="102"/>
      <c r="O219" s="102"/>
      <c r="P219" s="102"/>
    </row>
    <row r="220" spans="2:20" ht="25.5" customHeight="1" x14ac:dyDescent="0.3">
      <c r="B220" s="21"/>
      <c r="D220" s="102"/>
      <c r="E220" s="102"/>
      <c r="F220" s="102"/>
      <c r="G220" s="102"/>
      <c r="H220" s="102"/>
      <c r="I220" s="190"/>
      <c r="J220" s="102"/>
      <c r="K220" s="102"/>
      <c r="L220" s="102"/>
      <c r="M220" s="102"/>
      <c r="N220" s="102"/>
      <c r="O220" s="102"/>
      <c r="P220" s="102"/>
    </row>
    <row r="221" spans="2:20" ht="25.5" customHeight="1" x14ac:dyDescent="0.3">
      <c r="B221" s="21"/>
      <c r="C221" s="21"/>
      <c r="D221" s="190"/>
      <c r="E221" s="190"/>
      <c r="F221" s="190"/>
      <c r="G221" s="102"/>
      <c r="H221" s="102"/>
      <c r="I221" s="102"/>
      <c r="J221" s="102"/>
      <c r="K221" s="102"/>
      <c r="L221" s="102"/>
      <c r="M221" s="102"/>
      <c r="N221" s="102"/>
      <c r="O221" s="102"/>
      <c r="P221" s="102"/>
    </row>
    <row r="222" spans="2:20" ht="25.5" customHeight="1" x14ac:dyDescent="0.3">
      <c r="B222" s="21"/>
      <c r="C222" s="21"/>
      <c r="D222" s="21"/>
      <c r="E222" s="21"/>
      <c r="F222" s="21"/>
    </row>
    <row r="223" spans="2:20" ht="25.5" customHeight="1" x14ac:dyDescent="0.3">
      <c r="B223" s="21"/>
      <c r="C223" s="21"/>
      <c r="D223" s="21"/>
      <c r="E223" s="21"/>
      <c r="F223" s="21"/>
    </row>
    <row r="224" spans="2:20" ht="25.5" customHeight="1" x14ac:dyDescent="0.3">
      <c r="B224" s="21"/>
      <c r="C224" s="21"/>
      <c r="D224" s="21"/>
      <c r="E224" s="21"/>
      <c r="F224" s="21"/>
    </row>
    <row r="225" spans="1:18" ht="25.5" customHeight="1" x14ac:dyDescent="0.3">
      <c r="B225" s="21"/>
      <c r="C225" s="21"/>
      <c r="D225" s="21"/>
      <c r="E225" s="21"/>
      <c r="F225" s="21"/>
    </row>
    <row r="226" spans="1:18" ht="25.5" customHeight="1" x14ac:dyDescent="0.3">
      <c r="B226" s="20"/>
      <c r="C226" s="22"/>
      <c r="D226" s="22"/>
      <c r="E226" s="22"/>
    </row>
    <row r="227" spans="1:18" ht="25.5" customHeight="1" x14ac:dyDescent="0.3">
      <c r="C227" s="22"/>
      <c r="D227" s="22"/>
      <c r="E227" s="22"/>
    </row>
    <row r="228" spans="1:18" s="22" customFormat="1" ht="25.4" customHeight="1" x14ac:dyDescent="0.3"/>
    <row r="229" spans="1:18" s="22" customFormat="1" ht="25.4" customHeight="1" x14ac:dyDescent="0.3"/>
    <row r="230" spans="1:18" s="22" customFormat="1" ht="25.4" customHeight="1" x14ac:dyDescent="0.3"/>
    <row r="231" spans="1:18" s="22" customFormat="1" ht="25.4" customHeight="1" x14ac:dyDescent="0.3"/>
    <row r="232" spans="1:18" s="22" customFormat="1" ht="25.4" customHeight="1" x14ac:dyDescent="0.3"/>
    <row r="233" spans="1:18" s="22" customFormat="1" ht="25.4" customHeight="1" x14ac:dyDescent="0.3"/>
    <row r="234" spans="1:18" s="22" customFormat="1" ht="25.4" customHeight="1" x14ac:dyDescent="0.3"/>
    <row r="235" spans="1:18" s="22" customFormat="1" ht="25.4" customHeight="1" x14ac:dyDescent="0.3"/>
    <row r="236" spans="1:18" s="22" customFormat="1" ht="25.4" customHeight="1" x14ac:dyDescent="0.3"/>
    <row r="237" spans="1:18" s="22" customFormat="1" ht="25.4" customHeight="1" x14ac:dyDescent="0.3"/>
    <row r="238" spans="1:18" s="22" customFormat="1" ht="25.4" customHeight="1" x14ac:dyDescent="0.3"/>
    <row r="239" spans="1:18" ht="25.4" customHeight="1" x14ac:dyDescent="0.3">
      <c r="A239" s="22"/>
      <c r="B239" s="22"/>
      <c r="C239" s="22"/>
      <c r="D239" s="22"/>
      <c r="E239" s="22"/>
      <c r="F239" s="22"/>
      <c r="G239" s="22"/>
      <c r="H239" s="22"/>
      <c r="I239" s="22"/>
      <c r="J239" s="22"/>
      <c r="K239" s="22"/>
      <c r="L239" s="22"/>
      <c r="M239" s="22"/>
      <c r="N239" s="22"/>
      <c r="O239" s="22"/>
      <c r="P239" s="22"/>
      <c r="Q239" s="22"/>
      <c r="R239" s="22"/>
    </row>
    <row r="240" spans="1:18" ht="25.4" customHeight="1" x14ac:dyDescent="0.3">
      <c r="A240" s="22"/>
      <c r="B240" s="22"/>
      <c r="C240" s="22"/>
      <c r="D240" s="22"/>
      <c r="E240" s="22"/>
      <c r="F240" s="22"/>
      <c r="G240" s="22"/>
      <c r="H240" s="22"/>
      <c r="I240" s="22"/>
      <c r="J240" s="22"/>
      <c r="K240" s="22"/>
      <c r="L240" s="22"/>
      <c r="M240" s="22"/>
      <c r="N240" s="22"/>
      <c r="O240" s="22"/>
      <c r="P240" s="22"/>
      <c r="Q240" s="22"/>
      <c r="R240" s="22"/>
    </row>
    <row r="241" spans="1:18" ht="25.4" customHeight="1" x14ac:dyDescent="0.3">
      <c r="A241" s="22"/>
      <c r="B241" s="22"/>
      <c r="C241" s="22"/>
      <c r="D241" s="22"/>
      <c r="E241" s="22"/>
      <c r="F241" s="22"/>
      <c r="G241" s="22"/>
      <c r="H241" s="22"/>
      <c r="I241" s="22"/>
      <c r="J241" s="22"/>
      <c r="K241" s="22"/>
      <c r="L241" s="22"/>
      <c r="M241" s="22"/>
      <c r="N241" s="22"/>
      <c r="O241" s="22"/>
      <c r="P241" s="22"/>
      <c r="Q241" s="22"/>
      <c r="R241" s="22"/>
    </row>
    <row r="242" spans="1:18" ht="25.4" customHeight="1" x14ac:dyDescent="0.3"/>
    <row r="243" spans="1:18" ht="25.4" customHeight="1" x14ac:dyDescent="0.3"/>
  </sheetData>
  <sheetProtection algorithmName="SHA-512" hashValue="t1+0oAuZtCGtzn9eS44BE37QoZXjsLX3j1WmU4y53dGBNvxVgWbFnhNq9kwk2Gxlw6wfAl/cJkYPEsY3M4KXrA==" saltValue="DPGgtznxU/EzsDWi/tD9kQ==" spinCount="100000" sheet="1" formatCells="0" formatColumns="0" formatRows="0" insertColumns="0" insertRows="0" insertHyperlinks="0" deleteColumns="0" deleteRows="0" sort="0" autoFilter="0" pivotTables="0"/>
  <mergeCells count="88">
    <mergeCell ref="B17:D17"/>
    <mergeCell ref="F17:I17"/>
    <mergeCell ref="A6:C6"/>
    <mergeCell ref="A7:B7"/>
    <mergeCell ref="A8:B8"/>
    <mergeCell ref="A9:B9"/>
    <mergeCell ref="A15:N15"/>
    <mergeCell ref="B24:D24"/>
    <mergeCell ref="F24:I24"/>
    <mergeCell ref="B18:C18"/>
    <mergeCell ref="F18:H18"/>
    <mergeCell ref="B19:C19"/>
    <mergeCell ref="F19:H19"/>
    <mergeCell ref="B20:C20"/>
    <mergeCell ref="F20:H20"/>
    <mergeCell ref="B21:C21"/>
    <mergeCell ref="F21:H21"/>
    <mergeCell ref="B22:C22"/>
    <mergeCell ref="F22:H22"/>
    <mergeCell ref="B23:C23"/>
    <mergeCell ref="B25:C25"/>
    <mergeCell ref="F25:H25"/>
    <mergeCell ref="B26:C26"/>
    <mergeCell ref="F26:H26"/>
    <mergeCell ref="B27:C27"/>
    <mergeCell ref="F27:H27"/>
    <mergeCell ref="B39:C39"/>
    <mergeCell ref="F39:G39"/>
    <mergeCell ref="B28:C28"/>
    <mergeCell ref="F28:H28"/>
    <mergeCell ref="B29:C29"/>
    <mergeCell ref="F29:H29"/>
    <mergeCell ref="B30:C30"/>
    <mergeCell ref="A32:N32"/>
    <mergeCell ref="B34:C34"/>
    <mergeCell ref="B36:C36"/>
    <mergeCell ref="F36:G36"/>
    <mergeCell ref="B37:C37"/>
    <mergeCell ref="F37:G37"/>
    <mergeCell ref="B57:N57"/>
    <mergeCell ref="B41:C41"/>
    <mergeCell ref="F41:G41"/>
    <mergeCell ref="B43:C43"/>
    <mergeCell ref="F43:G43"/>
    <mergeCell ref="B45:E45"/>
    <mergeCell ref="B46:C46"/>
    <mergeCell ref="K46:N48"/>
    <mergeCell ref="I47:I52"/>
    <mergeCell ref="K50:N52"/>
    <mergeCell ref="B53:D53"/>
    <mergeCell ref="B54:D54"/>
    <mergeCell ref="B145:D145"/>
    <mergeCell ref="M145:N145"/>
    <mergeCell ref="B75:N75"/>
    <mergeCell ref="B114:N114"/>
    <mergeCell ref="B134:H134"/>
    <mergeCell ref="B135:H136"/>
    <mergeCell ref="A138:N138"/>
    <mergeCell ref="B140:C140"/>
    <mergeCell ref="B141:C141"/>
    <mergeCell ref="B142:D142"/>
    <mergeCell ref="M142:N142"/>
    <mergeCell ref="B143:C143"/>
    <mergeCell ref="B144:C144"/>
    <mergeCell ref="B155:C155"/>
    <mergeCell ref="B146:C146"/>
    <mergeCell ref="B147:C147"/>
    <mergeCell ref="B148:D148"/>
    <mergeCell ref="M148:N148"/>
    <mergeCell ref="B149:C149"/>
    <mergeCell ref="B150:C150"/>
    <mergeCell ref="B151:C151"/>
    <mergeCell ref="B152:C152"/>
    <mergeCell ref="B153:D153"/>
    <mergeCell ref="M153:N153"/>
    <mergeCell ref="B154:C154"/>
    <mergeCell ref="B169:C169"/>
    <mergeCell ref="B156:C156"/>
    <mergeCell ref="B157:D157"/>
    <mergeCell ref="M157:N157"/>
    <mergeCell ref="B158:C158"/>
    <mergeCell ref="B159:C159"/>
    <mergeCell ref="B161:C161"/>
    <mergeCell ref="B163:C163"/>
    <mergeCell ref="B165:C165"/>
    <mergeCell ref="B166:C166"/>
    <mergeCell ref="B167:C167"/>
    <mergeCell ref="B168:C168"/>
  </mergeCells>
  <conditionalFormatting sqref="A138:N141 A142:B142 E142:N142 A143:N144 A145:B145 E145:N145 A146:N147 A148:B148 E148:N148 A149:N152 A153:B153 E153:N153 A154:N156 A157:B157 E157:N157 A158:N170">
    <cfRule type="expression" dxfId="324" priority="57">
      <formula>OR($I$7="",$I$7="Costed Workplan")</formula>
    </cfRule>
  </conditionalFormatting>
  <conditionalFormatting sqref="B34:D34">
    <cfRule type="expression" dxfId="323" priority="56">
      <formula>OR($D$37&lt;$D$28,$D$37=$D$28)</formula>
    </cfRule>
  </conditionalFormatting>
  <conditionalFormatting sqref="B161:D161">
    <cfRule type="expression" dxfId="322" priority="72">
      <formula>AND(OR($D$163="No",$D$163=""),OR($J$163="No",$J$163=""))</formula>
    </cfRule>
  </conditionalFormatting>
  <conditionalFormatting sqref="B163:D169">
    <cfRule type="expression" dxfId="321" priority="10">
      <formula>OR($D$29="",$D$29="No")</formula>
    </cfRule>
  </conditionalFormatting>
  <conditionalFormatting sqref="B165:D169">
    <cfRule type="expression" dxfId="320" priority="73">
      <formula>OR($D$163="",$D$163="No")</formula>
    </cfRule>
  </conditionalFormatting>
  <conditionalFormatting sqref="B39:H39">
    <cfRule type="expression" dxfId="319" priority="46">
      <formula>OR($D$29="",$D$29="No")</formula>
    </cfRule>
  </conditionalFormatting>
  <conditionalFormatting sqref="B41:H41">
    <cfRule type="expression" dxfId="318" priority="45">
      <formula>OR($D$30="No",$D$30="")</formula>
    </cfRule>
  </conditionalFormatting>
  <conditionalFormatting sqref="B43:H43">
    <cfRule type="expression" dxfId="317" priority="55">
      <formula>AND(OR($D$29="No",$D$29=""),OR($D$30="No",$D$30=""))</formula>
    </cfRule>
  </conditionalFormatting>
  <conditionalFormatting sqref="B134:H136">
    <cfRule type="expression" dxfId="316" priority="27">
      <formula>OR(AND(OR(AND($D$37&gt;100000,$G$132&gt;=($D$37-100000)*0.2),$D$37&lt;=100000),OR(AND($H$37&gt;100000,$H$132&gt;=($H$37-100000)*0.2),AND($H$37&lt;=100000,$H$37&gt;0))),AND(OR(AND($D$37&gt;100000,$G$132&gt;=($D$37-100000)*0.2),$D$37&lt;=100000),$H$37=0),AND(AND($D$37&gt;100000,$G$132&lt;($D$37-100000)*0.2),OR(AND($H$37&gt;100000,$H$132&gt;=($H$37-100000)*0.2),AND($H$37&lt;=100000,$H$37&gt;0))))</formula>
    </cfRule>
  </conditionalFormatting>
  <conditionalFormatting sqref="C60:C69">
    <cfRule type="cellIs" dxfId="315" priority="6" operator="equal">
      <formula>"CCM Evolution"</formula>
    </cfRule>
    <cfRule type="cellIs" dxfId="314" priority="7" operator="equal">
      <formula>"COVID19RM"</formula>
    </cfRule>
  </conditionalFormatting>
  <conditionalFormatting sqref="C79:C108">
    <cfRule type="cellIs" dxfId="313" priority="3" operator="equal">
      <formula>"CCM Evolution"</formula>
    </cfRule>
    <cfRule type="cellIs" dxfId="312" priority="4" operator="equal">
      <formula>"COVID19RM"</formula>
    </cfRule>
  </conditionalFormatting>
  <conditionalFormatting sqref="D39">
    <cfRule type="cellIs" dxfId="311" priority="50" operator="greaterThan">
      <formula>$I$22</formula>
    </cfRule>
  </conditionalFormatting>
  <conditionalFormatting sqref="D41">
    <cfRule type="cellIs" dxfId="310" priority="49" operator="greaterThan">
      <formula>$I$29</formula>
    </cfRule>
  </conditionalFormatting>
  <conditionalFormatting sqref="E36">
    <cfRule type="expression" dxfId="309" priority="52">
      <formula>OR($I$7="",$I$7="Costed Workplan")</formula>
    </cfRule>
  </conditionalFormatting>
  <conditionalFormatting sqref="E37">
    <cfRule type="expression" dxfId="308" priority="51">
      <formula>OR($I$7="",$I$7="Costed Workplan")</formula>
    </cfRule>
    <cfRule type="cellIs" dxfId="307" priority="76" operator="equal">
      <formula>""</formula>
    </cfRule>
    <cfRule type="cellIs" dxfId="306" priority="84" operator="greaterThan">
      <formula>1</formula>
    </cfRule>
    <cfRule type="cellIs" dxfId="305" priority="81" operator="lessThan">
      <formula>0.85</formula>
    </cfRule>
  </conditionalFormatting>
  <conditionalFormatting sqref="E38 E40 E42 G46:G54">
    <cfRule type="expression" dxfId="304" priority="66">
      <formula>OR($I$7="",$I$7="Costed Workplan")</formula>
    </cfRule>
  </conditionalFormatting>
  <conditionalFormatting sqref="E39 E41">
    <cfRule type="expression" dxfId="303" priority="64">
      <formula>OR($I$7="",$I$7="Costed Workplan")</formula>
    </cfRule>
  </conditionalFormatting>
  <conditionalFormatting sqref="E39">
    <cfRule type="cellIs" dxfId="302" priority="80" operator="greaterThan">
      <formula>1</formula>
    </cfRule>
    <cfRule type="expression" dxfId="301" priority="79">
      <formula>AND($I$21&gt;0,E39&lt;85%)</formula>
    </cfRule>
    <cfRule type="expression" dxfId="300" priority="77">
      <formula>AND($I$21=0,E39&lt;40%)</formula>
    </cfRule>
    <cfRule type="cellIs" dxfId="299" priority="75" operator="equal">
      <formula>""</formula>
    </cfRule>
  </conditionalFormatting>
  <conditionalFormatting sqref="E41">
    <cfRule type="cellIs" dxfId="298" priority="78" operator="greaterThan">
      <formula>1</formula>
    </cfRule>
    <cfRule type="cellIs" dxfId="297" priority="74" operator="equal">
      <formula>""</formula>
    </cfRule>
    <cfRule type="expression" dxfId="296" priority="82">
      <formula>AND($I$28&gt;0,$E$41&lt;85%)</formula>
    </cfRule>
    <cfRule type="expression" dxfId="295" priority="83">
      <formula>AND($I$28=0,$E$41&lt;40%)</formula>
    </cfRule>
  </conditionalFormatting>
  <conditionalFormatting sqref="F165:F169">
    <cfRule type="expression" dxfId="294" priority="70">
      <formula>OR($D$163="",$D$163="No")</formula>
    </cfRule>
    <cfRule type="expression" dxfId="293" priority="68">
      <formula>OR($I$7="",$I$7="EXPENDITURE REPORT",$I$7="Costed Workplan")</formula>
    </cfRule>
  </conditionalFormatting>
  <conditionalFormatting sqref="F36:H43">
    <cfRule type="expression" dxfId="292" priority="53">
      <formula>OR($I$7="",$I$7="Costed Workplan")</formula>
    </cfRule>
  </conditionalFormatting>
  <conditionalFormatting sqref="F17:I22">
    <cfRule type="expression" dxfId="291" priority="8">
      <formula>OR($D$29="No",$D$29="")</formula>
    </cfRule>
  </conditionalFormatting>
  <conditionalFormatting sqref="F24:I29">
    <cfRule type="expression" dxfId="290" priority="44">
      <formula>OR($D$30="No",$D$30="")</formula>
    </cfRule>
  </conditionalFormatting>
  <conditionalFormatting sqref="H59:H73">
    <cfRule type="expression" dxfId="289" priority="5">
      <formula>OR($I$7="",$I$7="Costed Workplan")</formula>
    </cfRule>
  </conditionalFormatting>
  <conditionalFormatting sqref="H78:H112">
    <cfRule type="expression" dxfId="288" priority="2">
      <formula>OR($I$7="",$I$7="Costed Workplan")</formula>
    </cfRule>
  </conditionalFormatting>
  <conditionalFormatting sqref="H116:H131">
    <cfRule type="expression" dxfId="287" priority="1">
      <formula>OR($I$7="",$I$7="Costed Workplan")</formula>
    </cfRule>
  </conditionalFormatting>
  <conditionalFormatting sqref="H132">
    <cfRule type="expression" dxfId="286" priority="62">
      <formula>OR($I$7="",$I$7="Costed Workplan")</formula>
    </cfRule>
  </conditionalFormatting>
  <conditionalFormatting sqref="I11">
    <cfRule type="expression" dxfId="285" priority="11">
      <formula>OR($D$29="No",$D$29="")</formula>
    </cfRule>
  </conditionalFormatting>
  <conditionalFormatting sqref="I13">
    <cfRule type="expression" dxfId="284" priority="26">
      <formula>OR($D$30="No",$D$30="")</formula>
    </cfRule>
  </conditionalFormatting>
  <conditionalFormatting sqref="I22">
    <cfRule type="cellIs" dxfId="283" priority="48" operator="lessThan">
      <formula>$D$39</formula>
    </cfRule>
  </conditionalFormatting>
  <conditionalFormatting sqref="I29">
    <cfRule type="cellIs" dxfId="282" priority="47" operator="lessThan">
      <formula>$D$41</formula>
    </cfRule>
  </conditionalFormatting>
  <conditionalFormatting sqref="I46:I52">
    <cfRule type="expression" dxfId="281" priority="54">
      <formula>OR(AND($E$54&lt;=2,$G$54&lt;=2),AND($E$54&gt;2,$G$54&lt;=2,$G$54&gt;0))</formula>
    </cfRule>
  </conditionalFormatting>
  <conditionalFormatting sqref="I163:J169">
    <cfRule type="expression" dxfId="280" priority="9">
      <formula>OR($D$30="No",$D$30="")</formula>
    </cfRule>
  </conditionalFormatting>
  <conditionalFormatting sqref="I165:J169">
    <cfRule type="expression" dxfId="279" priority="71">
      <formula>OR($J$163="",$J$163="No")</formula>
    </cfRule>
  </conditionalFormatting>
  <conditionalFormatting sqref="J36">
    <cfRule type="expression" dxfId="278" priority="40">
      <formula>OR($I$7="",$I$7="Costed Workplan")</formula>
    </cfRule>
  </conditionalFormatting>
  <conditionalFormatting sqref="J37">
    <cfRule type="cellIs" dxfId="277" priority="43" operator="greaterThan">
      <formula>1</formula>
    </cfRule>
    <cfRule type="cellIs" dxfId="276" priority="42" operator="lessThan">
      <formula>0.85</formula>
    </cfRule>
    <cfRule type="cellIs" dxfId="275" priority="41" operator="equal">
      <formula>""</formula>
    </cfRule>
  </conditionalFormatting>
  <conditionalFormatting sqref="J39">
    <cfRule type="expression" dxfId="274" priority="39">
      <formula>AND($I$21=0,J39&lt;40%)</formula>
    </cfRule>
    <cfRule type="expression" dxfId="273" priority="38">
      <formula>AND($I$21&gt;0,J39&lt;85%)</formula>
    </cfRule>
    <cfRule type="cellIs" dxfId="272" priority="37" operator="greaterThan">
      <formula>1</formula>
    </cfRule>
    <cfRule type="cellIs" dxfId="271" priority="36" operator="equal">
      <formula>""</formula>
    </cfRule>
  </conditionalFormatting>
  <conditionalFormatting sqref="J41">
    <cfRule type="expression" dxfId="270" priority="34">
      <formula>AND($I$28&gt;0,$J$41&lt;85%)</formula>
    </cfRule>
    <cfRule type="expression" dxfId="269" priority="35">
      <formula>AND($I$28=0,$J$41&lt;40%)</formula>
    </cfRule>
    <cfRule type="cellIs" dxfId="268" priority="33" operator="greaterThan">
      <formula>1</formula>
    </cfRule>
    <cfRule type="cellIs" dxfId="267" priority="32" operator="equal">
      <formula>""</formula>
    </cfRule>
  </conditionalFormatting>
  <conditionalFormatting sqref="J70:J73">
    <cfRule type="expression" dxfId="266" priority="65">
      <formula>OR($I$7="",$I$7="Costed Workplan")</formula>
    </cfRule>
  </conditionalFormatting>
  <conditionalFormatting sqref="J78:J108">
    <cfRule type="expression" dxfId="265" priority="20">
      <formula>OR($I$7="",$I$7="Costed Workplan")</formula>
    </cfRule>
  </conditionalFormatting>
  <conditionalFormatting sqref="J109:J112">
    <cfRule type="expression" dxfId="264" priority="63">
      <formula>OR($I$7="",$I$7="Costed Workplan")</formula>
    </cfRule>
  </conditionalFormatting>
  <conditionalFormatting sqref="J116:J131">
    <cfRule type="expression" dxfId="263" priority="61">
      <formula>OR($I$7="",$I$7="Costed Workplan")</formula>
    </cfRule>
  </conditionalFormatting>
  <conditionalFormatting sqref="J132">
    <cfRule type="expression" dxfId="262" priority="60">
      <formula>OR($I$7="",$I$7="Costed Workplan")</formula>
    </cfRule>
  </conditionalFormatting>
  <conditionalFormatting sqref="J36:K43">
    <cfRule type="expression" dxfId="261" priority="31">
      <formula>OR($I$7="",$I$7="EXPENDITURE REPORT",$I$7="Costed Workplan")</formula>
    </cfRule>
  </conditionalFormatting>
  <conditionalFormatting sqref="J39:K39">
    <cfRule type="expression" dxfId="260" priority="30">
      <formula>OR($D$29="",$D$29="No")</formula>
    </cfRule>
  </conditionalFormatting>
  <conditionalFormatting sqref="J41:K41">
    <cfRule type="expression" dxfId="259" priority="29">
      <formula>OR($D$30="No",$D$30="")</formula>
    </cfRule>
  </conditionalFormatting>
  <conditionalFormatting sqref="J43:K43">
    <cfRule type="expression" dxfId="258" priority="28">
      <formula>AND(OR($D$29="No",$D$29=""),OR($D$30="No",$D$30=""))</formula>
    </cfRule>
  </conditionalFormatting>
  <conditionalFormatting sqref="J59:L69">
    <cfRule type="expression" dxfId="257" priority="23">
      <formula>OR($I$7="",$I$7="Costed Workplan")</formula>
    </cfRule>
  </conditionalFormatting>
  <conditionalFormatting sqref="K116:K131">
    <cfRule type="expression" dxfId="256" priority="19">
      <formula>OR($I$7="",$I$7="Costed Workplan")</formula>
    </cfRule>
  </conditionalFormatting>
  <conditionalFormatting sqref="K78:L108">
    <cfRule type="expression" dxfId="255" priority="16">
      <formula>OR($I$7="",$I$7="Costed Workplan")</formula>
    </cfRule>
  </conditionalFormatting>
  <conditionalFormatting sqref="K46:N48">
    <cfRule type="expression" dxfId="254" priority="86">
      <formula>COUNTIF($D$47:$D$52, "*Evolution")=0</formula>
    </cfRule>
  </conditionalFormatting>
  <conditionalFormatting sqref="K50:N52">
    <cfRule type="expression" dxfId="253" priority="85">
      <formula>COUNTIF($D$47:$D$52, "*C19RM")=0</formula>
    </cfRule>
  </conditionalFormatting>
  <conditionalFormatting sqref="L59:L69">
    <cfRule type="expression" dxfId="252" priority="22">
      <formula>$I$7="Expenditure Report"</formula>
    </cfRule>
  </conditionalFormatting>
  <conditionalFormatting sqref="L70:L73">
    <cfRule type="expression" dxfId="251" priority="24">
      <formula>OR($I$7="",$I$7="EXPENDITURE REPORT",$I$7="Costed Workplan")</formula>
    </cfRule>
  </conditionalFormatting>
  <conditionalFormatting sqref="L78:L108">
    <cfRule type="expression" dxfId="250" priority="15">
      <formula>$I$7="Expenditure Report"</formula>
    </cfRule>
  </conditionalFormatting>
  <conditionalFormatting sqref="L109:L112">
    <cfRule type="expression" dxfId="249" priority="21">
      <formula>OR($I$7="",$I$7="EXPENDITURE REPORT",$I$7="Costed Workplan")</formula>
    </cfRule>
  </conditionalFormatting>
  <conditionalFormatting sqref="L116">
    <cfRule type="expression" dxfId="248" priority="13">
      <formula>OR($I$7="",$I$7="Costed Workplan")</formula>
    </cfRule>
    <cfRule type="expression" dxfId="247" priority="12">
      <formula>$I$7="Expenditure Report"</formula>
    </cfRule>
  </conditionalFormatting>
  <conditionalFormatting sqref="L117:L131">
    <cfRule type="expression" dxfId="246" priority="18">
      <formula>$I$7="Expenditure Report"</formula>
    </cfRule>
  </conditionalFormatting>
  <conditionalFormatting sqref="L165:L169">
    <cfRule type="expression" dxfId="245" priority="67">
      <formula>OR($I$7="",$I$7="EXPENDITURE REPORT",$I$7="Costed Workplan")</formula>
    </cfRule>
    <cfRule type="expression" dxfId="244" priority="69">
      <formula>OR($J$163="",$J$163="No")</formula>
    </cfRule>
  </conditionalFormatting>
  <conditionalFormatting sqref="L117:N132">
    <cfRule type="expression" dxfId="243" priority="59">
      <formula>OR($I$7="",$I$7="EXPENDITURE REPORT",$I$7="Costed Workplan")</formula>
    </cfRule>
  </conditionalFormatting>
  <conditionalFormatting sqref="M59:N73">
    <cfRule type="expression" dxfId="242" priority="25">
      <formula>OR($I$7="",$I$7="EXPENDITURE REPORT",$I$7="Costed Workplan")</formula>
    </cfRule>
  </conditionalFormatting>
  <conditionalFormatting sqref="M78:N112">
    <cfRule type="expression" dxfId="241" priority="17">
      <formula>OR($I$7="",$I$7="EXPENDITURE REPORT",$I$7="Costed Workplan")</formula>
    </cfRule>
  </conditionalFormatting>
  <conditionalFormatting sqref="M116:N116">
    <cfRule type="expression" dxfId="240" priority="14">
      <formula>OR($I$7="",$I$7="EXPENDITURE REPORT",$I$7="Costed Workplan")</formula>
    </cfRule>
  </conditionalFormatting>
  <conditionalFormatting sqref="M140:N159">
    <cfRule type="expression" dxfId="239" priority="58">
      <formula>OR($I$7="",$I$7="EXPENDITURE REPORT",$I$7="Costed Workplan")</formula>
    </cfRule>
  </conditionalFormatting>
  <dataValidations count="8">
    <dataValidation type="decimal" allowBlank="1" showInputMessage="1" showErrorMessage="1" sqref="D144" xr:uid="{DC0A8357-9B4C-472F-B1A4-2130B707F8F3}">
      <formula1>-999999</formula1>
      <formula2>9999999</formula2>
    </dataValidation>
    <dataValidation type="decimal" allowBlank="1" showInputMessage="1" showErrorMessage="1" sqref="D154:D156 D169 J169 D161 M154:M156 F169 L169" xr:uid="{76C35024-5E4E-44B1-A69B-45444E0CF6F7}">
      <formula1>-9999999</formula1>
      <formula2>9999999</formula2>
    </dataValidation>
    <dataValidation type="decimal" allowBlank="1" showInputMessage="1" showErrorMessage="1" sqref="D141 L166:L168 D146:D147 D149:D152 D158:D159 J166:J168 D166:D168 M141 M143:M144 M146:M147 M149:M152 M158:M159 F166:F168 D143" xr:uid="{80B601D1-875B-4B65-9B52-0BFE2021B757}">
      <formula1>0</formula1>
      <formula2>9999999</formula2>
    </dataValidation>
    <dataValidation type="whole" allowBlank="1" showInputMessage="1" showErrorMessage="1" sqref="D23" xr:uid="{A283527E-37D9-4E4C-9AF9-F42AD7C20D78}">
      <formula1>0</formula1>
      <formula2>1000000</formula2>
    </dataValidation>
    <dataValidation type="decimal" allowBlank="1" showInputMessage="1" showErrorMessage="1" sqref="G60:G69 H60:H68 L60:L68" xr:uid="{BA73F5B2-5C46-4847-899C-D8A606D9D8FD}">
      <formula1>0</formula1>
      <formula2>500000</formula2>
    </dataValidation>
    <dataValidation type="list" allowBlank="1" showInputMessage="1" showErrorMessage="1" sqref="F60:F69 F79:F108" xr:uid="{A2376970-453C-4299-A2D6-9EC1942E2969}">
      <formula1>INDIRECT(SUBSTITUTE(C60&amp;D60&amp;E60," ",""))</formula1>
    </dataValidation>
    <dataValidation type="list" allowBlank="1" showInputMessage="1" showErrorMessage="1" sqref="D60:D69 D79:D108" xr:uid="{C9368A43-0CD7-4E35-A76C-EA3C106CC029}">
      <formula1>INDIRECT(SUBSTITUTE(C60," ",""))</formula1>
    </dataValidation>
    <dataValidation type="list" allowBlank="1" showInputMessage="1" showErrorMessage="1" sqref="E60:E69 E79:E108" xr:uid="{D5EFC9DD-7742-44F6-9109-F0754678FB4C}">
      <formula1>INDIRECT(SUBSTITUTE(C60&amp;D60," ",""))</formula1>
    </dataValidation>
  </dataValidations>
  <hyperlinks>
    <hyperlink ref="I9" location="SUMMARY!A5" display="Summary graphs, CCM Funding Envelope" xr:uid="{6C03F02D-1BC3-4492-B214-0AF3501B6227}"/>
    <hyperlink ref="I11" location="SUMMARY!A94" display="Summary graphs, CCM Evolution" xr:uid="{53F2345E-5B5D-4E21-99CE-5F74C374F267}"/>
    <hyperlink ref="I13" location="SUMMARY!A136" display="Summary graphs, C19RM Engagement support" xr:uid="{57C412EA-CCD7-4868-B3F6-CC1EB6BC1E34}"/>
  </hyperlinks>
  <pageMargins left="0.7" right="0.7" top="0.75" bottom="0.75" header="0.3" footer="0.3"/>
  <pageSetup paperSize="8" scale="44" fitToHeight="0" orientation="landscape" r:id="rId1"/>
  <rowBreaks count="1" manualBreakCount="1">
    <brk id="56" max="13" man="1"/>
  </rowBreaks>
  <drawing r:id="rId2"/>
  <legacyDrawing r:id="rId3"/>
  <tableParts count="6">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2">
        <x14:dataValidation type="list" allowBlank="1" showInputMessage="1" showErrorMessage="1" xr:uid="{00C8B6B3-000B-4701-BA05-5E5E22DBB182}">
          <x14:formula1>
            <xm:f>List_DropDown_Cells!$G$7:$G$9</xm:f>
          </x14:formula1>
          <xm:sqref>C9</xm:sqref>
        </x14:dataValidation>
        <x14:dataValidation type="list" allowBlank="1" showInputMessage="1" showErrorMessage="1" xr:uid="{B3CE6FA4-D96D-4276-99B5-748587EA87AF}">
          <x14:formula1>
            <xm:f>List_DropDown_Cells!$C$2:$C$5</xm:f>
          </x14:formula1>
          <xm:sqref>D25</xm:sqref>
        </x14:dataValidation>
        <x14:dataValidation type="list" allowBlank="1" showInputMessage="1" showErrorMessage="1" xr:uid="{FC6FDA10-A354-46A3-98B9-DE7DB200918A}">
          <x14:formula1>
            <xm:f>List_DropDown_Cells!$G$2:$G$4</xm:f>
          </x14:formula1>
          <xm:sqref>I7</xm:sqref>
        </x14:dataValidation>
        <x14:dataValidation type="list" allowBlank="1" showInputMessage="1" showErrorMessage="1" xr:uid="{54D8E95B-BE64-4896-B33F-2A62A81FA56A}">
          <x14:formula1>
            <xm:f>List_DropDown_Cells!$C$8:$C$12</xm:f>
          </x14:formula1>
          <xm:sqref>D47:D52</xm:sqref>
        </x14:dataValidation>
        <x14:dataValidation type="list" allowBlank="1" showInputMessage="1" showErrorMessage="1" xr:uid="{06AFE852-534C-444F-A570-E73A2C015678}">
          <x14:formula1>
            <xm:f>List_DropDown_Cells!$A$2:$A$3</xm:f>
          </x14:formula1>
          <xm:sqref>D22</xm:sqref>
        </x14:dataValidation>
        <x14:dataValidation type="list" allowBlank="1" showInputMessage="1" showErrorMessage="1" xr:uid="{83B3BEC4-F175-4674-AAAA-2B92D640DB25}">
          <x14:formula1>
            <xm:f>List_DropDown_Cells!$E$2:$E$6</xm:f>
          </x14:formula1>
          <xm:sqref>C47:C52</xm:sqref>
        </x14:dataValidation>
        <x14:dataValidation type="list" allowBlank="1" showInputMessage="1" showErrorMessage="1" xr:uid="{85465743-EBE0-49BD-BD34-1528579D83E5}">
          <x14:formula1>
            <xm:f>List_DropDown_Cells!$A$8:$A$9</xm:f>
          </x14:formula1>
          <xm:sqref>J163 D163 D29:D30</xm:sqref>
        </x14:dataValidation>
        <x14:dataValidation type="list" allowBlank="1" showInputMessage="1" showErrorMessage="1" xr:uid="{ECDD8C94-7D1C-4E53-BF3F-93F28638546B}">
          <x14:formula1>
            <xm:f>List_DropDown_Cells!$A$19:$A$21</xm:f>
          </x14:formula1>
          <xm:sqref>C60:C69 C79:C108</xm:sqref>
        </x14:dataValidation>
        <x14:dataValidation type="list" allowBlank="1" showInputMessage="1" showErrorMessage="1" xr:uid="{06945DA9-73C0-4980-8ACE-26F966C94FE6}">
          <x14:formula1>
            <xm:f>List_DropDown_Cells!$G$27:$G$32</xm:f>
          </x14:formula1>
          <xm:sqref>E117:E131</xm:sqref>
        </x14:dataValidation>
        <x14:dataValidation type="list" allowBlank="1" showInputMessage="1" showErrorMessage="1" xr:uid="{3DD456DE-2E72-4909-AD0E-DBCA2879646F}">
          <x14:formula1>
            <xm:f>List_DropDown_Cells!$C$19:$C$22</xm:f>
          </x14:formula1>
          <xm:sqref>D117:D131</xm:sqref>
        </x14:dataValidation>
        <x14:dataValidation type="list" allowBlank="1" showInputMessage="1" showErrorMessage="1" xr:uid="{9FDB04F7-B7F8-405F-85ED-E752EFE2A81D}">
          <x14:formula1>
            <xm:f>List_CCM_Names!$A$1:$A$124</xm:f>
          </x14:formula1>
          <xm:sqref>D18</xm:sqref>
        </x14:dataValidation>
        <x14:dataValidation type="list" allowBlank="1" showInputMessage="1" showErrorMessage="1" xr:uid="{CA7B5C4D-189A-40FA-B3FE-6836CD18B185}">
          <x14:formula1>
            <xm:f>List_DropDown_Cells!$K$2:$K$20</xm:f>
          </x14:formula1>
          <xm:sqref>F117:F131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92CE-6632-4A3D-8C81-031D1699B0AE}">
  <sheetPr>
    <tabColor rgb="FFFFC000"/>
    <pageSetUpPr fitToPage="1"/>
  </sheetPr>
  <dimension ref="A1:AR243"/>
  <sheetViews>
    <sheetView showGridLines="0" tabSelected="1" topLeftCell="A124" zoomScale="50" zoomScaleNormal="50" zoomScaleSheetLayoutView="30" workbookViewId="0">
      <selection activeCell="I37" sqref="I37"/>
    </sheetView>
  </sheetViews>
  <sheetFormatPr baseColWidth="10" defaultColWidth="10.58203125" defaultRowHeight="25.5" customHeight="1" x14ac:dyDescent="0.3"/>
  <cols>
    <col min="1" max="1" width="11.58203125" style="255" customWidth="1"/>
    <col min="2" max="2" width="12.08203125" style="255" customWidth="1"/>
    <col min="3" max="3" width="35.08203125" style="255" customWidth="1"/>
    <col min="4" max="4" width="30.58203125" style="255" customWidth="1"/>
    <col min="5" max="5" width="24.08203125" style="255" customWidth="1"/>
    <col min="6" max="7" width="20.58203125" style="255" customWidth="1"/>
    <col min="8" max="8" width="17.08203125" style="255" customWidth="1"/>
    <col min="9" max="9" width="84.08203125" style="255" customWidth="1"/>
    <col min="10" max="10" width="19.58203125" style="255" customWidth="1"/>
    <col min="11" max="11" width="40.58203125" style="255" customWidth="1"/>
    <col min="12" max="13" width="20.58203125" style="255" customWidth="1"/>
    <col min="14" max="14" width="62.08203125" style="255" customWidth="1"/>
    <col min="15" max="15" width="10.58203125" style="255"/>
    <col min="16" max="16" width="21.58203125" style="255" customWidth="1"/>
    <col min="17" max="17" width="30.58203125" style="255" customWidth="1"/>
    <col min="18" max="18" width="18.58203125" style="255" customWidth="1"/>
    <col min="19" max="19" width="12.08203125" style="255" customWidth="1"/>
    <col min="20" max="20" width="3.08203125" style="255" customWidth="1"/>
    <col min="21" max="21" width="2.5" style="255" customWidth="1"/>
    <col min="22" max="22" width="10.58203125" style="255" customWidth="1"/>
    <col min="23" max="16384" width="10.58203125" style="255"/>
  </cols>
  <sheetData>
    <row r="1" spans="1:22" ht="25.5" customHeight="1" x14ac:dyDescent="0.3">
      <c r="A1" s="253"/>
      <c r="B1" s="253"/>
      <c r="C1" s="253"/>
      <c r="D1" s="254"/>
      <c r="E1" s="254"/>
      <c r="F1" s="253"/>
      <c r="G1" s="253"/>
      <c r="H1" s="253"/>
      <c r="I1" s="253"/>
      <c r="J1" s="253"/>
      <c r="K1" s="253"/>
      <c r="L1" s="253"/>
      <c r="M1" s="253"/>
      <c r="N1" s="253"/>
      <c r="O1" s="253"/>
      <c r="P1" s="253"/>
    </row>
    <row r="2" spans="1:22" ht="25.5" customHeight="1" x14ac:dyDescent="0.3">
      <c r="A2" s="253"/>
      <c r="B2" s="254"/>
      <c r="C2" s="254"/>
      <c r="D2" s="254"/>
      <c r="E2" s="254"/>
      <c r="F2" s="254"/>
      <c r="G2" s="254"/>
      <c r="H2" s="254"/>
      <c r="I2" s="254"/>
      <c r="J2" s="253"/>
      <c r="K2" s="253"/>
      <c r="L2" s="253"/>
      <c r="M2" s="253"/>
      <c r="N2" s="253"/>
      <c r="O2" s="254"/>
      <c r="P2" s="254"/>
      <c r="Q2" s="256"/>
    </row>
    <row r="3" spans="1:22" ht="25.5" customHeight="1" x14ac:dyDescent="0.3">
      <c r="A3" s="254"/>
      <c r="B3" s="254"/>
      <c r="C3" s="254"/>
      <c r="D3" s="254"/>
      <c r="E3" s="254"/>
      <c r="F3" s="254"/>
      <c r="G3" s="254"/>
      <c r="H3" s="254"/>
      <c r="I3" s="257" t="s">
        <v>347</v>
      </c>
      <c r="J3" s="253"/>
      <c r="K3" s="253"/>
      <c r="L3" s="253"/>
      <c r="M3" s="253"/>
      <c r="N3" s="253"/>
      <c r="O3" s="254"/>
      <c r="P3" s="254"/>
      <c r="Q3" s="256"/>
      <c r="R3" s="256"/>
      <c r="S3" s="256"/>
      <c r="T3" s="256"/>
      <c r="U3" s="256"/>
      <c r="V3" s="256"/>
    </row>
    <row r="4" spans="1:22" ht="25.4" customHeight="1" x14ac:dyDescent="0.3">
      <c r="A4" s="254"/>
      <c r="B4" s="254"/>
      <c r="C4" s="254"/>
      <c r="D4" s="254"/>
      <c r="E4" s="254"/>
      <c r="F4" s="254"/>
      <c r="G4" s="254"/>
      <c r="H4" s="254"/>
      <c r="I4" s="254"/>
      <c r="J4" s="253"/>
      <c r="K4" s="253"/>
      <c r="L4" s="253"/>
      <c r="M4" s="253"/>
      <c r="N4" s="253"/>
      <c r="O4" s="254"/>
      <c r="P4" s="254"/>
      <c r="Q4" s="256"/>
      <c r="R4" s="256"/>
      <c r="S4" s="256"/>
      <c r="T4" s="256"/>
      <c r="U4" s="256"/>
      <c r="V4" s="256"/>
    </row>
    <row r="5" spans="1:22" ht="25.4" customHeight="1" thickBot="1" x14ac:dyDescent="0.35">
      <c r="A5" s="254"/>
      <c r="B5" s="254"/>
      <c r="C5" s="254"/>
      <c r="D5" s="254"/>
      <c r="E5" s="254"/>
      <c r="F5" s="254"/>
      <c r="G5" s="254"/>
      <c r="H5" s="254"/>
      <c r="I5" s="254"/>
      <c r="J5" s="253"/>
      <c r="K5" s="253"/>
      <c r="L5" s="253"/>
      <c r="M5" s="253"/>
      <c r="N5" s="253"/>
      <c r="O5" s="254"/>
      <c r="P5" s="254"/>
      <c r="Q5" s="256"/>
      <c r="R5" s="256"/>
      <c r="S5" s="256"/>
      <c r="T5" s="256"/>
      <c r="U5" s="256"/>
      <c r="V5" s="256"/>
    </row>
    <row r="6" spans="1:22" ht="25.4" customHeight="1" thickBot="1" x14ac:dyDescent="0.35">
      <c r="A6" s="552" t="s">
        <v>360</v>
      </c>
      <c r="B6" s="552"/>
      <c r="C6" s="552"/>
      <c r="D6" s="254"/>
      <c r="E6" s="254"/>
      <c r="F6" s="254"/>
      <c r="G6" s="254"/>
      <c r="H6" s="254"/>
      <c r="I6" s="259" t="s">
        <v>348</v>
      </c>
      <c r="J6" s="253"/>
      <c r="K6" s="253"/>
      <c r="L6" s="253"/>
      <c r="M6" s="253"/>
      <c r="N6" s="253"/>
      <c r="O6" s="254"/>
      <c r="P6" s="254"/>
      <c r="Q6" s="256"/>
      <c r="R6" s="256"/>
      <c r="S6" s="256"/>
      <c r="T6" s="256"/>
      <c r="U6" s="256"/>
      <c r="V6" s="256"/>
    </row>
    <row r="7" spans="1:22" ht="25.4" customHeight="1" thickBot="1" x14ac:dyDescent="0.35">
      <c r="A7" s="553" t="s">
        <v>362</v>
      </c>
      <c r="B7" s="553"/>
      <c r="C7" s="260"/>
      <c r="D7" s="254"/>
      <c r="E7" s="254"/>
      <c r="F7" s="254"/>
      <c r="G7" s="254"/>
      <c r="H7" s="254"/>
      <c r="I7" s="261" t="s">
        <v>349</v>
      </c>
      <c r="J7" s="253"/>
      <c r="K7" s="253"/>
      <c r="L7" s="253"/>
      <c r="M7" s="253"/>
      <c r="N7" s="253"/>
      <c r="O7" s="254"/>
      <c r="P7" s="254"/>
      <c r="Q7" s="256"/>
      <c r="R7" s="256"/>
      <c r="S7" s="256"/>
      <c r="T7" s="256"/>
      <c r="U7" s="256"/>
      <c r="V7" s="256"/>
    </row>
    <row r="8" spans="1:22" ht="25.4" customHeight="1" thickBot="1" x14ac:dyDescent="0.35">
      <c r="A8" s="553" t="s">
        <v>478</v>
      </c>
      <c r="B8" s="553"/>
      <c r="C8" s="262"/>
      <c r="D8" s="254"/>
      <c r="E8" s="254"/>
      <c r="F8" s="254"/>
      <c r="G8" s="254"/>
      <c r="H8" s="254"/>
      <c r="I8" s="253"/>
      <c r="J8" s="253"/>
      <c r="K8" s="253"/>
      <c r="L8" s="253"/>
      <c r="M8" s="253"/>
      <c r="N8" s="253"/>
      <c r="O8" s="254"/>
      <c r="P8" s="254"/>
      <c r="Q8" s="256"/>
      <c r="R8" s="256"/>
      <c r="S8" s="256"/>
      <c r="T8" s="256"/>
      <c r="U8" s="256"/>
      <c r="V8" s="256"/>
    </row>
    <row r="9" spans="1:22" ht="25.4" customHeight="1" thickBot="1" x14ac:dyDescent="0.35">
      <c r="A9" s="553" t="s">
        <v>361</v>
      </c>
      <c r="B9" s="553"/>
      <c r="C9" s="260"/>
      <c r="D9" s="254"/>
      <c r="E9" s="254"/>
      <c r="F9" s="254"/>
      <c r="G9" s="254"/>
      <c r="H9" s="254"/>
      <c r="I9" s="263" t="s">
        <v>358</v>
      </c>
      <c r="J9" s="253"/>
      <c r="K9" s="253"/>
      <c r="L9" s="253"/>
      <c r="M9" s="253"/>
      <c r="N9" s="253"/>
      <c r="O9" s="254"/>
      <c r="P9" s="254"/>
      <c r="Q9" s="256"/>
      <c r="R9" s="256"/>
      <c r="S9" s="256"/>
      <c r="T9" s="256"/>
      <c r="U9" s="256"/>
      <c r="V9" s="256"/>
    </row>
    <row r="10" spans="1:22" ht="25.4" customHeight="1" thickBot="1" x14ac:dyDescent="0.35">
      <c r="A10" s="254"/>
      <c r="B10" s="254"/>
      <c r="C10" s="254"/>
      <c r="D10" s="254"/>
      <c r="E10" s="254"/>
      <c r="F10" s="254"/>
      <c r="G10" s="254"/>
      <c r="H10" s="254"/>
      <c r="I10" s="264"/>
      <c r="J10" s="253"/>
      <c r="K10" s="253"/>
      <c r="L10" s="253"/>
      <c r="M10" s="253"/>
      <c r="N10" s="253"/>
      <c r="O10" s="254"/>
      <c r="P10" s="254"/>
      <c r="Q10" s="256"/>
      <c r="R10" s="256"/>
      <c r="S10" s="256"/>
      <c r="T10" s="256"/>
      <c r="U10" s="256"/>
      <c r="V10" s="256"/>
    </row>
    <row r="11" spans="1:22" ht="25.4" customHeight="1" thickBot="1" x14ac:dyDescent="0.35">
      <c r="A11" s="254"/>
      <c r="B11" s="254"/>
      <c r="C11" s="254"/>
      <c r="D11" s="254"/>
      <c r="E11" s="254"/>
      <c r="F11" s="254"/>
      <c r="G11" s="254"/>
      <c r="H11" s="254"/>
      <c r="I11" s="265" t="s">
        <v>359</v>
      </c>
      <c r="J11" s="266"/>
      <c r="K11" s="253"/>
      <c r="L11" s="253"/>
      <c r="M11" s="253"/>
      <c r="N11" s="253"/>
      <c r="O11" s="254"/>
      <c r="P11" s="254"/>
      <c r="Q11" s="256"/>
      <c r="R11" s="256"/>
      <c r="S11" s="256"/>
      <c r="T11" s="256"/>
      <c r="U11" s="256"/>
      <c r="V11" s="256"/>
    </row>
    <row r="12" spans="1:22" ht="25.4" customHeight="1" thickBot="1" x14ac:dyDescent="0.35">
      <c r="A12" s="254"/>
      <c r="B12" s="254"/>
      <c r="C12" s="254"/>
      <c r="D12" s="254"/>
      <c r="E12" s="254"/>
      <c r="F12" s="254"/>
      <c r="G12" s="254"/>
      <c r="H12" s="254"/>
      <c r="I12" s="253"/>
      <c r="J12" s="253"/>
      <c r="K12" s="253"/>
      <c r="L12" s="253"/>
      <c r="M12" s="253"/>
      <c r="N12" s="253"/>
      <c r="O12" s="254"/>
      <c r="P12" s="254"/>
      <c r="Q12" s="256"/>
      <c r="R12" s="256"/>
      <c r="S12" s="256"/>
      <c r="T12" s="256"/>
      <c r="U12" s="256"/>
      <c r="V12" s="256"/>
    </row>
    <row r="13" spans="1:22" ht="25.4" customHeight="1" thickBot="1" x14ac:dyDescent="0.35">
      <c r="A13" s="254"/>
      <c r="B13" s="254"/>
      <c r="C13" s="254"/>
      <c r="D13" s="254"/>
      <c r="E13" s="254"/>
      <c r="F13" s="254"/>
      <c r="G13" s="254"/>
      <c r="H13" s="254"/>
      <c r="I13" s="263" t="s">
        <v>382</v>
      </c>
      <c r="J13" s="253"/>
      <c r="K13" s="253"/>
      <c r="L13" s="253"/>
      <c r="M13" s="253"/>
      <c r="N13" s="253"/>
      <c r="O13" s="254"/>
      <c r="P13" s="254"/>
      <c r="Q13" s="256"/>
      <c r="R13" s="256"/>
      <c r="S13" s="256"/>
      <c r="T13" s="256"/>
      <c r="U13" s="256"/>
      <c r="V13" s="256"/>
    </row>
    <row r="14" spans="1:22" ht="25.4" customHeight="1" thickBot="1" x14ac:dyDescent="0.35">
      <c r="A14" s="254"/>
      <c r="B14" s="254"/>
      <c r="C14" s="254"/>
      <c r="D14" s="254"/>
      <c r="E14" s="254"/>
      <c r="F14" s="254"/>
      <c r="G14" s="254"/>
      <c r="H14" s="254"/>
      <c r="I14" s="254"/>
      <c r="J14" s="253"/>
      <c r="K14" s="253"/>
      <c r="L14" s="253"/>
      <c r="M14" s="253"/>
      <c r="N14" s="253"/>
      <c r="O14" s="254"/>
      <c r="P14" s="254"/>
      <c r="Q14" s="256"/>
      <c r="R14" s="256"/>
      <c r="S14" s="256"/>
      <c r="T14" s="256"/>
      <c r="U14" s="256"/>
      <c r="V14" s="256"/>
    </row>
    <row r="15" spans="1:22" ht="25.5" customHeight="1" thickBot="1" x14ac:dyDescent="0.35">
      <c r="A15" s="554" t="s">
        <v>149</v>
      </c>
      <c r="B15" s="554"/>
      <c r="C15" s="554"/>
      <c r="D15" s="554"/>
      <c r="E15" s="554"/>
      <c r="F15" s="554"/>
      <c r="G15" s="554"/>
      <c r="H15" s="554"/>
      <c r="I15" s="554"/>
      <c r="J15" s="554"/>
      <c r="K15" s="554"/>
      <c r="L15" s="554"/>
      <c r="M15" s="554"/>
      <c r="N15" s="554"/>
      <c r="O15" s="254"/>
      <c r="P15" s="254"/>
      <c r="Q15" s="256"/>
      <c r="R15" s="256"/>
      <c r="S15" s="256"/>
      <c r="T15" s="256"/>
      <c r="U15" s="256"/>
      <c r="V15" s="256"/>
    </row>
    <row r="16" spans="1:22" ht="35.15" customHeight="1" x14ac:dyDescent="0.3">
      <c r="A16" s="253"/>
      <c r="B16" s="267"/>
      <c r="C16" s="267"/>
      <c r="D16" s="267"/>
      <c r="E16" s="267"/>
      <c r="F16" s="267"/>
      <c r="G16" s="267"/>
      <c r="H16" s="267"/>
      <c r="I16" s="267"/>
      <c r="J16" s="267"/>
      <c r="K16" s="267"/>
      <c r="L16" s="267"/>
      <c r="M16" s="267"/>
      <c r="N16" s="267"/>
      <c r="O16" s="267"/>
      <c r="P16" s="267"/>
      <c r="Q16" s="268"/>
      <c r="R16" s="268"/>
    </row>
    <row r="17" spans="1:22" ht="35.15" customHeight="1" thickBot="1" x14ac:dyDescent="0.35">
      <c r="A17" s="253"/>
      <c r="B17" s="551" t="s">
        <v>162</v>
      </c>
      <c r="C17" s="551"/>
      <c r="D17" s="551"/>
      <c r="E17" s="253"/>
      <c r="F17" s="551" t="s">
        <v>195</v>
      </c>
      <c r="G17" s="551"/>
      <c r="H17" s="551"/>
      <c r="I17" s="551"/>
      <c r="J17" s="254"/>
      <c r="K17" s="253"/>
      <c r="L17" s="253"/>
      <c r="M17" s="253"/>
      <c r="N17" s="253"/>
      <c r="O17" s="253"/>
      <c r="P17" s="253"/>
    </row>
    <row r="18" spans="1:22" ht="35.15" customHeight="1" thickBot="1" x14ac:dyDescent="0.35">
      <c r="A18" s="253"/>
      <c r="B18" s="559" t="s">
        <v>168</v>
      </c>
      <c r="C18" s="559"/>
      <c r="D18" s="260" t="str">
        <f>CCM_Budget_Year2!D18</f>
        <v>CCM El Salvador</v>
      </c>
      <c r="E18" s="270"/>
      <c r="F18" s="560" t="s">
        <v>479</v>
      </c>
      <c r="G18" s="561"/>
      <c r="H18" s="562"/>
      <c r="I18" s="262">
        <f>CCM_Budget_Year2!I18</f>
        <v>44927</v>
      </c>
      <c r="J18" s="253"/>
      <c r="K18" s="253"/>
      <c r="L18" s="253"/>
      <c r="M18" s="253"/>
      <c r="N18" s="253"/>
      <c r="O18" s="253"/>
      <c r="P18" s="253"/>
    </row>
    <row r="19" spans="1:22" ht="35.15" customHeight="1" thickBot="1" x14ac:dyDescent="0.35">
      <c r="A19" s="253"/>
      <c r="B19" s="559" t="s">
        <v>135</v>
      </c>
      <c r="C19" s="559"/>
      <c r="D19" s="260" t="str">
        <f>CCM_Budget_Year2!D19</f>
        <v>SLV-FUND-2309</v>
      </c>
      <c r="E19" s="270"/>
      <c r="F19" s="563" t="s">
        <v>480</v>
      </c>
      <c r="G19" s="564"/>
      <c r="H19" s="565"/>
      <c r="I19" s="271">
        <v>45291</v>
      </c>
      <c r="J19" s="253"/>
      <c r="K19" s="253"/>
      <c r="L19" s="253"/>
      <c r="M19" s="253"/>
      <c r="N19" s="253"/>
      <c r="O19" s="253"/>
      <c r="P19" s="253"/>
    </row>
    <row r="20" spans="1:22" ht="35.15" customHeight="1" thickBot="1" x14ac:dyDescent="0.35">
      <c r="A20" s="253"/>
      <c r="B20" s="559" t="s">
        <v>481</v>
      </c>
      <c r="C20" s="559"/>
      <c r="D20" s="262">
        <f>CCM_Budget_Year2!D20</f>
        <v>44927</v>
      </c>
      <c r="E20" s="253"/>
      <c r="F20" s="563" t="s">
        <v>345</v>
      </c>
      <c r="G20" s="564"/>
      <c r="H20" s="565"/>
      <c r="I20" s="272">
        <f>CCM_Budget_Year2!I20</f>
        <v>83400</v>
      </c>
      <c r="J20" s="253"/>
      <c r="K20" s="253"/>
      <c r="L20" s="253"/>
      <c r="M20" s="253"/>
      <c r="N20" s="253"/>
      <c r="O20" s="253"/>
      <c r="P20" s="253"/>
    </row>
    <row r="21" spans="1:22" ht="35.15" customHeight="1" thickBot="1" x14ac:dyDescent="0.35">
      <c r="A21" s="253"/>
      <c r="B21" s="559" t="s">
        <v>482</v>
      </c>
      <c r="C21" s="559"/>
      <c r="D21" s="262">
        <f>CCM_Budget_Year2!D21</f>
        <v>45291</v>
      </c>
      <c r="E21" s="266"/>
      <c r="F21" s="563" t="s">
        <v>371</v>
      </c>
      <c r="G21" s="564"/>
      <c r="H21" s="565"/>
      <c r="I21" s="272">
        <f ca="1">CCM_Budget_Year2!I21+CCM_Budget_Year2!D167+CCM_Budget_Year2!D168</f>
        <v>83400.200000000012</v>
      </c>
      <c r="J21" s="253"/>
      <c r="K21" s="253"/>
      <c r="L21" s="253"/>
      <c r="M21" s="253"/>
      <c r="N21" s="253"/>
      <c r="O21" s="253"/>
      <c r="P21" s="253"/>
    </row>
    <row r="22" spans="1:22" ht="35.15" customHeight="1" thickBot="1" x14ac:dyDescent="0.35">
      <c r="A22" s="253"/>
      <c r="B22" s="559" t="s">
        <v>132</v>
      </c>
      <c r="C22" s="559"/>
      <c r="D22" s="260" t="str">
        <f>CCM_Budget_Year2!D22</f>
        <v>USD</v>
      </c>
      <c r="E22" s="266"/>
      <c r="F22" s="563" t="s">
        <v>352</v>
      </c>
      <c r="G22" s="564"/>
      <c r="H22" s="565"/>
      <c r="I22" s="273">
        <f ca="1">I20-I21</f>
        <v>-0.20000000001164153</v>
      </c>
      <c r="J22" s="253"/>
      <c r="K22" s="253"/>
      <c r="L22" s="253"/>
      <c r="M22" s="253"/>
      <c r="N22" s="253"/>
      <c r="O22" s="253"/>
      <c r="P22" s="253"/>
    </row>
    <row r="23" spans="1:22" ht="35.15" customHeight="1" thickBot="1" x14ac:dyDescent="0.35">
      <c r="A23" s="253"/>
      <c r="B23" s="566"/>
      <c r="C23" s="567"/>
      <c r="D23" s="274"/>
      <c r="E23" s="253"/>
      <c r="F23" s="253"/>
      <c r="G23" s="253"/>
      <c r="H23" s="253"/>
      <c r="I23" s="275"/>
      <c r="J23" s="253"/>
      <c r="K23" s="253"/>
      <c r="L23" s="253"/>
      <c r="M23" s="253"/>
      <c r="N23" s="253"/>
      <c r="O23" s="253"/>
      <c r="P23" s="253"/>
    </row>
    <row r="24" spans="1:22" ht="35.15" customHeight="1" thickBot="1" x14ac:dyDescent="0.35">
      <c r="A24" s="253"/>
      <c r="B24" s="555" t="s">
        <v>346</v>
      </c>
      <c r="C24" s="556"/>
      <c r="D24" s="557"/>
      <c r="E24" s="253"/>
      <c r="F24" s="558" t="s">
        <v>194</v>
      </c>
      <c r="G24" s="558"/>
      <c r="H24" s="558"/>
      <c r="I24" s="558"/>
      <c r="J24" s="253"/>
      <c r="K24" s="253"/>
      <c r="L24" s="253"/>
      <c r="M24" s="253"/>
      <c r="N24" s="253"/>
      <c r="O24" s="253"/>
      <c r="P24" s="253"/>
    </row>
    <row r="25" spans="1:22" ht="35.15" customHeight="1" thickBot="1" x14ac:dyDescent="0.35">
      <c r="A25" s="253"/>
      <c r="B25" s="568" t="s">
        <v>136</v>
      </c>
      <c r="C25" s="569"/>
      <c r="D25" s="260"/>
      <c r="E25" s="270"/>
      <c r="F25" s="570" t="s">
        <v>479</v>
      </c>
      <c r="G25" s="571"/>
      <c r="H25" s="571"/>
      <c r="I25" s="262">
        <f>CCM_Budget_Year2!I25</f>
        <v>0</v>
      </c>
      <c r="J25" s="253"/>
      <c r="K25" s="253"/>
      <c r="L25" s="253"/>
      <c r="M25" s="253"/>
      <c r="N25" s="253"/>
      <c r="O25" s="253"/>
      <c r="P25" s="253"/>
    </row>
    <row r="26" spans="1:22" ht="35.15" customHeight="1" thickBot="1" x14ac:dyDescent="0.35">
      <c r="A26" s="253"/>
      <c r="B26" s="568" t="s">
        <v>483</v>
      </c>
      <c r="C26" s="569"/>
      <c r="D26" s="262"/>
      <c r="E26" s="270"/>
      <c r="F26" s="570" t="s">
        <v>480</v>
      </c>
      <c r="G26" s="571"/>
      <c r="H26" s="572"/>
      <c r="I26" s="276">
        <v>44926</v>
      </c>
      <c r="J26" s="253"/>
      <c r="K26" s="253"/>
      <c r="L26" s="253"/>
      <c r="M26" s="253"/>
      <c r="N26" s="253"/>
      <c r="O26" s="253"/>
      <c r="P26" s="253"/>
    </row>
    <row r="27" spans="1:22" ht="35.15" customHeight="1" thickBot="1" x14ac:dyDescent="0.35">
      <c r="A27" s="253"/>
      <c r="B27" s="568" t="s">
        <v>484</v>
      </c>
      <c r="C27" s="569"/>
      <c r="D27" s="262"/>
      <c r="E27" s="270"/>
      <c r="F27" s="563" t="s">
        <v>345</v>
      </c>
      <c r="G27" s="564"/>
      <c r="H27" s="565"/>
      <c r="I27" s="272">
        <f>CCM_Budget_Year2!I27</f>
        <v>0</v>
      </c>
      <c r="J27" s="253"/>
      <c r="K27" s="253"/>
      <c r="L27" s="253"/>
      <c r="M27" s="253"/>
      <c r="N27" s="253"/>
      <c r="O27" s="253"/>
      <c r="P27" s="253"/>
    </row>
    <row r="28" spans="1:22" ht="35.15" customHeight="1" thickBot="1" x14ac:dyDescent="0.35">
      <c r="A28" s="253"/>
      <c r="B28" s="568" t="s">
        <v>176</v>
      </c>
      <c r="C28" s="569"/>
      <c r="D28" s="272"/>
      <c r="E28" s="266"/>
      <c r="F28" s="563" t="s">
        <v>371</v>
      </c>
      <c r="G28" s="564"/>
      <c r="H28" s="565"/>
      <c r="I28" s="272">
        <f ca="1">CCM_Budget_Year2!I28+CCM_Budget_Year2!J167+CCM_Budget_Year2!J168</f>
        <v>0</v>
      </c>
      <c r="J28" s="253"/>
      <c r="K28" s="253"/>
      <c r="L28" s="253"/>
      <c r="M28" s="253"/>
      <c r="N28" s="253"/>
      <c r="O28" s="253"/>
      <c r="P28" s="253"/>
    </row>
    <row r="29" spans="1:22" ht="35.15" customHeight="1" thickBot="1" x14ac:dyDescent="0.35">
      <c r="A29" s="253"/>
      <c r="B29" s="559" t="s">
        <v>170</v>
      </c>
      <c r="C29" s="569"/>
      <c r="D29" s="260"/>
      <c r="E29" s="253"/>
      <c r="F29" s="563" t="s">
        <v>352</v>
      </c>
      <c r="G29" s="564"/>
      <c r="H29" s="565"/>
      <c r="I29" s="273">
        <f ca="1">I27-I28</f>
        <v>0</v>
      </c>
      <c r="J29" s="253"/>
      <c r="K29" s="253"/>
      <c r="L29" s="253"/>
      <c r="M29" s="253"/>
      <c r="N29" s="253"/>
      <c r="O29" s="253"/>
      <c r="P29" s="253"/>
    </row>
    <row r="30" spans="1:22" ht="35.15" customHeight="1" thickBot="1" x14ac:dyDescent="0.35">
      <c r="A30" s="253"/>
      <c r="B30" s="559" t="s">
        <v>194</v>
      </c>
      <c r="C30" s="559"/>
      <c r="D30" s="260"/>
      <c r="E30" s="253"/>
      <c r="F30" s="253"/>
      <c r="G30" s="253"/>
      <c r="H30" s="253"/>
      <c r="I30" s="253"/>
      <c r="J30" s="253"/>
      <c r="K30" s="253"/>
      <c r="L30" s="253"/>
      <c r="M30" s="253"/>
      <c r="N30" s="253"/>
      <c r="O30" s="253"/>
      <c r="P30" s="253"/>
    </row>
    <row r="31" spans="1:22" ht="35.15" customHeight="1" thickBot="1" x14ac:dyDescent="0.35">
      <c r="A31" s="253"/>
      <c r="B31" s="253"/>
      <c r="C31" s="253"/>
      <c r="D31" s="277"/>
      <c r="E31" s="253"/>
      <c r="F31" s="253"/>
      <c r="G31" s="253"/>
      <c r="H31" s="253"/>
      <c r="I31" s="253"/>
      <c r="J31" s="253"/>
      <c r="K31" s="253"/>
      <c r="L31" s="253"/>
      <c r="M31" s="253"/>
      <c r="N31" s="253"/>
      <c r="O31" s="253"/>
      <c r="P31" s="253"/>
    </row>
    <row r="32" spans="1:22" ht="25.5" customHeight="1" thickBot="1" x14ac:dyDescent="0.35">
      <c r="A32" s="554" t="s">
        <v>370</v>
      </c>
      <c r="B32" s="554"/>
      <c r="C32" s="554"/>
      <c r="D32" s="554"/>
      <c r="E32" s="554"/>
      <c r="F32" s="554"/>
      <c r="G32" s="554"/>
      <c r="H32" s="554"/>
      <c r="I32" s="554"/>
      <c r="J32" s="554"/>
      <c r="K32" s="554"/>
      <c r="L32" s="554"/>
      <c r="M32" s="554"/>
      <c r="N32" s="554"/>
      <c r="O32" s="254"/>
      <c r="P32" s="254"/>
      <c r="Q32" s="256"/>
      <c r="R32" s="256"/>
      <c r="S32" s="256"/>
      <c r="T32" s="256"/>
      <c r="U32" s="256"/>
      <c r="V32" s="256"/>
    </row>
    <row r="33" spans="1:22" ht="35.15" customHeight="1" thickBot="1" x14ac:dyDescent="0.35">
      <c r="A33" s="278"/>
      <c r="B33" s="278"/>
      <c r="C33" s="278"/>
      <c r="D33" s="279"/>
      <c r="E33" s="278"/>
      <c r="F33" s="278"/>
      <c r="G33" s="278"/>
      <c r="H33" s="279"/>
      <c r="I33" s="278"/>
      <c r="J33" s="278"/>
      <c r="K33" s="278"/>
      <c r="L33" s="278"/>
      <c r="M33" s="278"/>
      <c r="N33" s="278"/>
      <c r="O33" s="254"/>
      <c r="P33" s="254"/>
      <c r="Q33" s="256"/>
      <c r="R33" s="256"/>
      <c r="S33" s="256"/>
      <c r="T33" s="256"/>
      <c r="U33" s="256"/>
      <c r="V33" s="256"/>
    </row>
    <row r="34" spans="1:22" ht="35.15" customHeight="1" thickBot="1" x14ac:dyDescent="0.35">
      <c r="A34" s="278"/>
      <c r="B34" s="575" t="s">
        <v>368</v>
      </c>
      <c r="C34" s="575"/>
      <c r="D34" s="280">
        <f ca="1">IF(D37&gt;D28,D37-D28,"")</f>
        <v>132432</v>
      </c>
      <c r="E34" s="278"/>
      <c r="F34" s="278"/>
      <c r="G34" s="278"/>
      <c r="H34" s="278"/>
      <c r="I34" s="278"/>
      <c r="J34" s="278"/>
      <c r="K34" s="278"/>
      <c r="L34" s="278"/>
      <c r="M34" s="278"/>
      <c r="N34" s="278"/>
      <c r="O34" s="254"/>
      <c r="P34" s="254"/>
      <c r="Q34" s="256"/>
      <c r="R34" s="256"/>
      <c r="S34" s="256"/>
      <c r="T34" s="256"/>
      <c r="U34" s="256"/>
      <c r="V34" s="256"/>
    </row>
    <row r="35" spans="1:22" ht="35.15" customHeight="1" x14ac:dyDescent="0.3">
      <c r="A35" s="278"/>
      <c r="B35" s="278"/>
      <c r="C35" s="278"/>
      <c r="D35" s="278"/>
      <c r="E35" s="278"/>
      <c r="F35" s="278"/>
      <c r="G35" s="278"/>
      <c r="H35" s="278"/>
      <c r="I35" s="278"/>
      <c r="J35" s="278"/>
      <c r="K35" s="278"/>
      <c r="L35" s="278"/>
      <c r="M35" s="278"/>
      <c r="N35" s="278"/>
      <c r="O35" s="254"/>
      <c r="P35" s="254"/>
      <c r="Q35" s="256"/>
      <c r="R35" s="256"/>
      <c r="S35" s="256"/>
      <c r="T35" s="256"/>
      <c r="U35" s="256"/>
      <c r="V35" s="256"/>
    </row>
    <row r="36" spans="1:22" ht="35.15" customHeight="1" thickBot="1" x14ac:dyDescent="0.35">
      <c r="A36" s="278"/>
      <c r="B36" s="576" t="s">
        <v>485</v>
      </c>
      <c r="C36" s="576"/>
      <c r="D36" s="269" t="str">
        <f>IF(D22="","",D22)</f>
        <v>USD</v>
      </c>
      <c r="E36" s="269" t="s">
        <v>313</v>
      </c>
      <c r="F36" s="577" t="s">
        <v>311</v>
      </c>
      <c r="G36" s="577"/>
      <c r="H36" s="269" t="str">
        <f>IF(D22="","",D22)</f>
        <v>USD</v>
      </c>
      <c r="I36" s="278"/>
      <c r="J36" s="269" t="s">
        <v>313</v>
      </c>
      <c r="K36" s="257" t="s">
        <v>373</v>
      </c>
      <c r="L36" s="278"/>
      <c r="M36" s="278"/>
      <c r="N36" s="278"/>
      <c r="O36" s="254"/>
      <c r="P36" s="254"/>
      <c r="Q36" s="256"/>
      <c r="R36" s="256"/>
      <c r="S36" s="256"/>
      <c r="T36" s="256"/>
      <c r="U36" s="256"/>
      <c r="V36" s="256"/>
    </row>
    <row r="37" spans="1:22" ht="35.15" customHeight="1" thickBot="1" x14ac:dyDescent="0.35">
      <c r="A37" s="278"/>
      <c r="B37" s="575" t="s">
        <v>308</v>
      </c>
      <c r="C37" s="575"/>
      <c r="D37" s="282">
        <f ca="1">G70+G109</f>
        <v>132432</v>
      </c>
      <c r="E37" s="283">
        <f ca="1">IF(D37=0,"",H37/D37)</f>
        <v>0</v>
      </c>
      <c r="F37" s="575" t="s">
        <v>308</v>
      </c>
      <c r="G37" s="575"/>
      <c r="H37" s="284">
        <f ca="1">H70+H109</f>
        <v>0</v>
      </c>
      <c r="I37" s="285"/>
      <c r="J37" s="286">
        <f ca="1">IF(D37=0,"",K37/D37)</f>
        <v>0</v>
      </c>
      <c r="K37" s="282">
        <f ca="1">L70+L109</f>
        <v>0</v>
      </c>
      <c r="L37" s="278"/>
      <c r="M37" s="278"/>
      <c r="N37" s="278"/>
      <c r="O37" s="254"/>
      <c r="P37" s="254"/>
      <c r="Q37" s="256"/>
      <c r="R37" s="256"/>
      <c r="S37" s="256"/>
      <c r="T37" s="256"/>
      <c r="U37" s="256"/>
      <c r="V37" s="256"/>
    </row>
    <row r="38" spans="1:22" ht="35.15" customHeight="1" thickBot="1" x14ac:dyDescent="0.35">
      <c r="A38" s="278"/>
      <c r="B38" s="253"/>
      <c r="C38" s="253"/>
      <c r="D38" s="253"/>
      <c r="E38" s="253"/>
      <c r="F38" s="287"/>
      <c r="G38" s="287"/>
      <c r="H38" s="277"/>
      <c r="I38" s="278"/>
      <c r="J38" s="278"/>
      <c r="K38" s="278"/>
      <c r="L38" s="278"/>
      <c r="M38" s="278"/>
      <c r="N38" s="278"/>
      <c r="O38" s="254"/>
      <c r="P38" s="254"/>
      <c r="Q38" s="256"/>
      <c r="R38" s="256"/>
      <c r="S38" s="256"/>
      <c r="T38" s="256"/>
      <c r="U38" s="256"/>
      <c r="V38" s="256"/>
    </row>
    <row r="39" spans="1:22" ht="35.15" customHeight="1" thickBot="1" x14ac:dyDescent="0.35">
      <c r="A39" s="278"/>
      <c r="B39" s="573" t="s">
        <v>310</v>
      </c>
      <c r="C39" s="574"/>
      <c r="D39" s="282">
        <f ca="1">G71+G110</f>
        <v>0</v>
      </c>
      <c r="E39" s="283" t="str">
        <f ca="1">IF(D39=0,"",H39/D39)</f>
        <v/>
      </c>
      <c r="F39" s="573" t="s">
        <v>310</v>
      </c>
      <c r="G39" s="574"/>
      <c r="H39" s="282">
        <f ca="1">H71+H110</f>
        <v>0</v>
      </c>
      <c r="I39" s="278"/>
      <c r="J39" s="286" t="str">
        <f ca="1">IF(D39=0,"",K39/D39)</f>
        <v/>
      </c>
      <c r="K39" s="282">
        <f ca="1">L71+L110</f>
        <v>0</v>
      </c>
      <c r="L39" s="278"/>
      <c r="M39" s="278"/>
      <c r="N39" s="278"/>
      <c r="O39" s="254"/>
      <c r="P39" s="254"/>
      <c r="Q39" s="256"/>
      <c r="R39" s="256"/>
      <c r="S39" s="256"/>
      <c r="T39" s="256"/>
      <c r="U39" s="256"/>
      <c r="V39" s="256"/>
    </row>
    <row r="40" spans="1:22" ht="35.15" customHeight="1" thickBot="1" x14ac:dyDescent="0.35">
      <c r="A40" s="278"/>
      <c r="B40" s="253"/>
      <c r="C40" s="253"/>
      <c r="D40" s="253"/>
      <c r="E40" s="253"/>
      <c r="F40" s="287"/>
      <c r="G40" s="287"/>
      <c r="H40" s="253"/>
      <c r="I40" s="278"/>
      <c r="J40" s="278"/>
      <c r="K40" s="278"/>
      <c r="L40" s="278"/>
      <c r="M40" s="278"/>
      <c r="N40" s="278"/>
      <c r="O40" s="254"/>
      <c r="P40" s="254"/>
      <c r="Q40" s="256"/>
      <c r="R40" s="256"/>
      <c r="S40" s="256"/>
      <c r="T40" s="256"/>
      <c r="U40" s="256"/>
      <c r="V40" s="256"/>
    </row>
    <row r="41" spans="1:22" ht="35.15" customHeight="1" thickBot="1" x14ac:dyDescent="0.35">
      <c r="A41" s="278"/>
      <c r="B41" s="581" t="s">
        <v>194</v>
      </c>
      <c r="C41" s="582"/>
      <c r="D41" s="282">
        <f ca="1">G72+G111</f>
        <v>0</v>
      </c>
      <c r="E41" s="283" t="str">
        <f ca="1">IF(D41=0,"",H41/D41)</f>
        <v/>
      </c>
      <c r="F41" s="581" t="s">
        <v>194</v>
      </c>
      <c r="G41" s="582"/>
      <c r="H41" s="282">
        <f ca="1">H72+H111</f>
        <v>0</v>
      </c>
      <c r="I41" s="278"/>
      <c r="J41" s="286" t="str">
        <f ca="1">IF(D41=0,"",K41/D41)</f>
        <v/>
      </c>
      <c r="K41" s="282">
        <f ca="1">L72+L111</f>
        <v>0</v>
      </c>
      <c r="L41" s="278"/>
      <c r="M41" s="278"/>
      <c r="N41" s="278"/>
      <c r="O41" s="254"/>
      <c r="P41" s="254"/>
      <c r="Q41" s="256"/>
      <c r="R41" s="256"/>
      <c r="S41" s="256"/>
      <c r="T41" s="256"/>
      <c r="U41" s="256"/>
      <c r="V41" s="256"/>
    </row>
    <row r="42" spans="1:22" ht="35.15" customHeight="1" thickBot="1" x14ac:dyDescent="0.35">
      <c r="A42" s="278"/>
      <c r="B42" s="253"/>
      <c r="C42" s="253"/>
      <c r="D42" s="253"/>
      <c r="E42" s="253"/>
      <c r="F42" s="287"/>
      <c r="G42" s="287"/>
      <c r="H42" s="253"/>
      <c r="I42" s="278"/>
      <c r="J42" s="278"/>
      <c r="K42" s="278"/>
      <c r="L42" s="278"/>
      <c r="M42" s="278"/>
      <c r="N42" s="278"/>
      <c r="O42" s="254"/>
      <c r="P42" s="254"/>
      <c r="Q42" s="256"/>
      <c r="R42" s="256"/>
      <c r="S42" s="256"/>
      <c r="T42" s="256"/>
      <c r="U42" s="256"/>
      <c r="V42" s="256"/>
    </row>
    <row r="43" spans="1:22" ht="35.15" customHeight="1" thickBot="1" x14ac:dyDescent="0.35">
      <c r="A43" s="278"/>
      <c r="B43" s="583" t="s">
        <v>122</v>
      </c>
      <c r="C43" s="584"/>
      <c r="D43" s="280">
        <f ca="1">D37+D39+D41</f>
        <v>132432</v>
      </c>
      <c r="E43" s="283"/>
      <c r="F43" s="583" t="s">
        <v>122</v>
      </c>
      <c r="G43" s="584"/>
      <c r="H43" s="282">
        <f ca="1">H37+H39+H41</f>
        <v>0</v>
      </c>
      <c r="I43" s="278"/>
      <c r="J43" s="278"/>
      <c r="K43" s="282">
        <f ca="1">K37+K39+K41</f>
        <v>0</v>
      </c>
      <c r="L43" s="278"/>
      <c r="M43" s="278"/>
      <c r="N43" s="278"/>
      <c r="O43" s="254"/>
      <c r="P43" s="254"/>
      <c r="Q43" s="256"/>
      <c r="R43" s="256"/>
      <c r="S43" s="256"/>
      <c r="T43" s="256"/>
      <c r="U43" s="256"/>
      <c r="V43" s="256"/>
    </row>
    <row r="44" spans="1:22" ht="35.15" customHeight="1" x14ac:dyDescent="0.3">
      <c r="A44" s="278"/>
      <c r="B44" s="278"/>
      <c r="C44" s="278"/>
      <c r="D44" s="278"/>
      <c r="E44" s="278"/>
      <c r="F44" s="278"/>
      <c r="G44" s="278"/>
      <c r="H44" s="278"/>
      <c r="I44" s="278"/>
      <c r="J44" s="278"/>
      <c r="K44" s="278"/>
      <c r="L44" s="278"/>
      <c r="M44" s="278"/>
      <c r="N44" s="278"/>
      <c r="O44" s="254"/>
      <c r="P44" s="254"/>
      <c r="Q44" s="256"/>
      <c r="R44" s="256"/>
      <c r="S44" s="256"/>
      <c r="T44" s="256"/>
      <c r="U44" s="256"/>
      <c r="V44" s="256"/>
    </row>
    <row r="45" spans="1:22" ht="35.15" customHeight="1" thickBot="1" x14ac:dyDescent="0.35">
      <c r="A45" s="269"/>
      <c r="B45" s="585" t="s">
        <v>150</v>
      </c>
      <c r="C45" s="585"/>
      <c r="D45" s="585"/>
      <c r="E45" s="585"/>
      <c r="F45" s="254"/>
      <c r="G45" s="269"/>
      <c r="H45" s="288"/>
      <c r="I45" s="288"/>
      <c r="J45" s="269"/>
      <c r="K45" s="269"/>
      <c r="L45" s="269"/>
      <c r="M45" s="269"/>
      <c r="N45" s="269"/>
      <c r="O45" s="269"/>
      <c r="P45" s="269"/>
      <c r="Q45" s="289"/>
      <c r="R45" s="289"/>
    </row>
    <row r="46" spans="1:22" ht="45.65" customHeight="1" thickBot="1" x14ac:dyDescent="0.35">
      <c r="A46" s="269"/>
      <c r="B46" s="552" t="s">
        <v>147</v>
      </c>
      <c r="C46" s="552"/>
      <c r="D46" s="258" t="s">
        <v>153</v>
      </c>
      <c r="E46" s="290" t="s">
        <v>351</v>
      </c>
      <c r="F46" s="254"/>
      <c r="G46" s="290" t="s">
        <v>312</v>
      </c>
      <c r="H46" s="288"/>
      <c r="I46" s="291" t="s">
        <v>157</v>
      </c>
      <c r="J46" s="269"/>
      <c r="K46" s="586" t="s">
        <v>486</v>
      </c>
      <c r="L46" s="587"/>
      <c r="M46" s="587"/>
      <c r="N46" s="588"/>
      <c r="O46" s="269"/>
      <c r="P46" s="269"/>
      <c r="Q46" s="289"/>
      <c r="R46" s="289"/>
    </row>
    <row r="47" spans="1:22" ht="35.15" customHeight="1" thickBot="1" x14ac:dyDescent="0.35">
      <c r="A47" s="269"/>
      <c r="B47" s="292">
        <v>1</v>
      </c>
      <c r="C47" s="260" t="str">
        <f>CCM_Budget_Year2!C47</f>
        <v>Executive Secretary / CCM Coordinator</v>
      </c>
      <c r="D47" s="293" t="str">
        <f>CCM_Budget_Year2!D47</f>
        <v>Global Fund CCM Funding</v>
      </c>
      <c r="E47" s="293">
        <f>CCM_Budget_Year2!E47</f>
        <v>1</v>
      </c>
      <c r="F47" s="254"/>
      <c r="G47" s="293"/>
      <c r="H47" s="288"/>
      <c r="I47" s="595" t="s">
        <v>353</v>
      </c>
      <c r="J47" s="269"/>
      <c r="K47" s="589"/>
      <c r="L47" s="590"/>
      <c r="M47" s="590"/>
      <c r="N47" s="591"/>
      <c r="O47" s="269"/>
      <c r="P47" s="269"/>
      <c r="Q47" s="289"/>
      <c r="R47" s="289"/>
    </row>
    <row r="48" spans="1:22" ht="35.15" customHeight="1" thickBot="1" x14ac:dyDescent="0.35">
      <c r="A48" s="269"/>
      <c r="B48" s="292">
        <v>2</v>
      </c>
      <c r="C48" s="260" t="str">
        <f>CCM_Budget_Year2!C48</f>
        <v>Admin Assistant</v>
      </c>
      <c r="D48" s="293" t="str">
        <f>CCM_Budget_Year2!D48</f>
        <v>Global Fund CCM Funding</v>
      </c>
      <c r="E48" s="293">
        <f>CCM_Budget_Year2!E48</f>
        <v>1</v>
      </c>
      <c r="F48" s="254"/>
      <c r="G48" s="293"/>
      <c r="H48" s="288"/>
      <c r="I48" s="596"/>
      <c r="J48" s="269"/>
      <c r="K48" s="592"/>
      <c r="L48" s="593"/>
      <c r="M48" s="593"/>
      <c r="N48" s="594"/>
      <c r="O48" s="269"/>
      <c r="P48" s="269"/>
      <c r="Q48" s="289"/>
      <c r="R48" s="289"/>
    </row>
    <row r="49" spans="1:19" ht="35.15" customHeight="1" thickBot="1" x14ac:dyDescent="0.35">
      <c r="A49" s="269"/>
      <c r="B49" s="292">
        <v>3</v>
      </c>
      <c r="C49" s="260">
        <f>CCM_Budget_Year2!C49</f>
        <v>0</v>
      </c>
      <c r="D49" s="293">
        <f>CCM_Budget_Year2!D49</f>
        <v>0</v>
      </c>
      <c r="E49" s="293">
        <f>CCM_Budget_Year2!E49</f>
        <v>0</v>
      </c>
      <c r="F49" s="254"/>
      <c r="G49" s="293"/>
      <c r="H49" s="288"/>
      <c r="I49" s="596"/>
      <c r="J49" s="269"/>
      <c r="K49" s="269"/>
      <c r="L49" s="269"/>
      <c r="M49" s="269"/>
      <c r="N49" s="269"/>
      <c r="O49" s="269"/>
      <c r="P49" s="269"/>
      <c r="Q49" s="289"/>
      <c r="R49" s="289"/>
    </row>
    <row r="50" spans="1:19" ht="35.15" customHeight="1" thickBot="1" x14ac:dyDescent="0.35">
      <c r="A50" s="269"/>
      <c r="B50" s="292">
        <v>4</v>
      </c>
      <c r="C50" s="260">
        <f>CCM_Budget_Year2!C50</f>
        <v>0</v>
      </c>
      <c r="D50" s="293">
        <f>CCM_Budget_Year2!D50</f>
        <v>0</v>
      </c>
      <c r="E50" s="293">
        <f>CCM_Budget_Year2!E50</f>
        <v>0</v>
      </c>
      <c r="F50" s="254"/>
      <c r="G50" s="293"/>
      <c r="H50" s="288"/>
      <c r="I50" s="596"/>
      <c r="J50" s="269"/>
      <c r="K50" s="598" t="s">
        <v>487</v>
      </c>
      <c r="L50" s="599"/>
      <c r="M50" s="599"/>
      <c r="N50" s="600"/>
      <c r="O50" s="269"/>
      <c r="P50" s="269"/>
      <c r="Q50" s="289"/>
      <c r="R50" s="289"/>
    </row>
    <row r="51" spans="1:19" ht="35.15" customHeight="1" thickBot="1" x14ac:dyDescent="0.35">
      <c r="A51" s="269"/>
      <c r="B51" s="292">
        <v>5</v>
      </c>
      <c r="C51" s="260">
        <f>CCM_Budget_Year2!C51</f>
        <v>0</v>
      </c>
      <c r="D51" s="293">
        <f>CCM_Budget_Year2!D51</f>
        <v>0</v>
      </c>
      <c r="E51" s="293">
        <f>CCM_Budget_Year2!E51</f>
        <v>0</v>
      </c>
      <c r="F51" s="254"/>
      <c r="G51" s="293"/>
      <c r="H51" s="288"/>
      <c r="I51" s="596"/>
      <c r="J51" s="269"/>
      <c r="K51" s="601"/>
      <c r="L51" s="602"/>
      <c r="M51" s="602"/>
      <c r="N51" s="603"/>
      <c r="O51" s="269"/>
      <c r="P51" s="269"/>
      <c r="Q51" s="289"/>
      <c r="R51" s="289"/>
    </row>
    <row r="52" spans="1:19" ht="35.15" customHeight="1" thickBot="1" x14ac:dyDescent="0.35">
      <c r="A52" s="269"/>
      <c r="B52" s="292">
        <v>6</v>
      </c>
      <c r="C52" s="260">
        <f>CCM_Budget_Year2!C52</f>
        <v>0</v>
      </c>
      <c r="D52" s="293">
        <f>CCM_Budget_Year2!D52</f>
        <v>0</v>
      </c>
      <c r="E52" s="293">
        <f>CCM_Budget_Year2!E52</f>
        <v>0</v>
      </c>
      <c r="F52" s="254"/>
      <c r="G52" s="293"/>
      <c r="H52" s="288"/>
      <c r="I52" s="597"/>
      <c r="J52" s="269"/>
      <c r="K52" s="604"/>
      <c r="L52" s="605"/>
      <c r="M52" s="605"/>
      <c r="N52" s="606"/>
      <c r="O52" s="269"/>
      <c r="P52" s="269"/>
      <c r="Q52" s="289"/>
      <c r="R52" s="289"/>
    </row>
    <row r="53" spans="1:19" ht="35.15" customHeight="1" thickBot="1" x14ac:dyDescent="0.35">
      <c r="A53" s="269"/>
      <c r="B53" s="607" t="s">
        <v>122</v>
      </c>
      <c r="C53" s="608"/>
      <c r="D53" s="609"/>
      <c r="E53" s="294">
        <f>SUM(E47:E52)</f>
        <v>2</v>
      </c>
      <c r="F53" s="254"/>
      <c r="G53" s="294">
        <f>SUM(G47:G52)</f>
        <v>0</v>
      </c>
      <c r="H53" s="288"/>
      <c r="I53" s="288"/>
      <c r="J53" s="269"/>
      <c r="K53" s="269"/>
      <c r="L53" s="269"/>
      <c r="M53" s="269"/>
      <c r="N53" s="269"/>
      <c r="O53" s="269"/>
      <c r="P53" s="269"/>
      <c r="Q53" s="289"/>
      <c r="R53" s="289"/>
    </row>
    <row r="54" spans="1:19" ht="35.15" customHeight="1" thickBot="1" x14ac:dyDescent="0.35">
      <c r="A54" s="269"/>
      <c r="B54" s="607" t="s">
        <v>296</v>
      </c>
      <c r="C54" s="608"/>
      <c r="D54" s="609"/>
      <c r="E54" s="294">
        <f>SUMIF(D47:D52,"Global Fund CCM Funding",E47:E52)</f>
        <v>2</v>
      </c>
      <c r="F54" s="254"/>
      <c r="G54" s="294">
        <f>SUMIF(D47:D52,"Global Fund CCM Funding",G47:G52)</f>
        <v>0</v>
      </c>
      <c r="H54" s="288"/>
      <c r="I54" s="269"/>
      <c r="J54" s="269"/>
      <c r="K54" s="269"/>
      <c r="L54" s="269"/>
      <c r="M54" s="269"/>
      <c r="N54" s="269"/>
      <c r="O54" s="269"/>
      <c r="P54" s="269"/>
      <c r="Q54" s="289"/>
      <c r="R54" s="289"/>
    </row>
    <row r="55" spans="1:19" ht="35.15" customHeight="1" x14ac:dyDescent="0.3">
      <c r="A55" s="269"/>
      <c r="B55" s="269"/>
      <c r="C55" s="295"/>
      <c r="D55" s="295"/>
      <c r="E55" s="295"/>
      <c r="F55" s="296"/>
      <c r="G55" s="288"/>
      <c r="H55" s="288"/>
      <c r="I55" s="288"/>
      <c r="J55" s="288"/>
      <c r="K55" s="269"/>
      <c r="L55" s="269"/>
      <c r="M55" s="269"/>
      <c r="N55" s="269"/>
      <c r="O55" s="269"/>
      <c r="P55" s="269"/>
      <c r="Q55" s="289"/>
      <c r="R55" s="289"/>
      <c r="S55" s="289"/>
    </row>
    <row r="56" spans="1:19" ht="35.15" customHeight="1" thickBot="1" x14ac:dyDescent="0.35">
      <c r="A56" s="253"/>
      <c r="B56" s="253"/>
      <c r="C56" s="253"/>
      <c r="D56" s="253"/>
      <c r="E56" s="253"/>
      <c r="F56" s="253"/>
      <c r="G56" s="253"/>
      <c r="H56" s="253"/>
      <c r="I56" s="253"/>
      <c r="J56" s="253"/>
      <c r="K56" s="253"/>
      <c r="L56" s="253"/>
      <c r="M56" s="253"/>
      <c r="N56" s="253"/>
      <c r="O56" s="253"/>
      <c r="P56" s="253"/>
    </row>
    <row r="57" spans="1:19" ht="25.5" customHeight="1" thickBot="1" x14ac:dyDescent="0.35">
      <c r="A57" s="253"/>
      <c r="B57" s="578" t="s">
        <v>164</v>
      </c>
      <c r="C57" s="579"/>
      <c r="D57" s="579"/>
      <c r="E57" s="579"/>
      <c r="F57" s="579"/>
      <c r="G57" s="579"/>
      <c r="H57" s="579"/>
      <c r="I57" s="579"/>
      <c r="J57" s="579"/>
      <c r="K57" s="579"/>
      <c r="L57" s="579"/>
      <c r="M57" s="579"/>
      <c r="N57" s="580"/>
      <c r="O57" s="253"/>
      <c r="P57" s="253"/>
    </row>
    <row r="58" spans="1:19" ht="25.5" customHeight="1" x14ac:dyDescent="0.3">
      <c r="A58" s="253"/>
      <c r="B58" s="297"/>
      <c r="C58" s="297"/>
      <c r="D58" s="297"/>
      <c r="E58" s="297"/>
      <c r="F58" s="297"/>
      <c r="G58" s="297"/>
      <c r="H58" s="264"/>
      <c r="I58" s="297"/>
      <c r="J58" s="264"/>
      <c r="K58" s="264"/>
      <c r="L58" s="264"/>
      <c r="M58" s="264"/>
      <c r="N58" s="264"/>
      <c r="O58" s="253"/>
      <c r="P58" s="253"/>
    </row>
    <row r="59" spans="1:19" ht="50.15" customHeight="1" thickBot="1" x14ac:dyDescent="0.35">
      <c r="A59" s="298"/>
      <c r="B59" s="299" t="s">
        <v>118</v>
      </c>
      <c r="C59" s="300" t="s">
        <v>153</v>
      </c>
      <c r="D59" s="301" t="s">
        <v>172</v>
      </c>
      <c r="E59" s="299" t="s">
        <v>119</v>
      </c>
      <c r="F59" s="300" t="s">
        <v>120</v>
      </c>
      <c r="G59" s="302" t="s">
        <v>129</v>
      </c>
      <c r="H59" s="303" t="s">
        <v>311</v>
      </c>
      <c r="I59" s="304" t="s">
        <v>367</v>
      </c>
      <c r="J59" s="303" t="s">
        <v>314</v>
      </c>
      <c r="K59" s="303" t="s">
        <v>315</v>
      </c>
      <c r="L59" s="305" t="s">
        <v>373</v>
      </c>
      <c r="M59" s="306" t="s">
        <v>314</v>
      </c>
      <c r="N59" s="307" t="s">
        <v>315</v>
      </c>
      <c r="O59" s="253"/>
      <c r="P59" s="253"/>
    </row>
    <row r="60" spans="1:19" ht="70.400000000000006" customHeight="1" thickBot="1" x14ac:dyDescent="0.35">
      <c r="A60" s="298"/>
      <c r="B60" s="308">
        <v>1</v>
      </c>
      <c r="C60" s="309" t="str">
        <f>Table4435414[[#This Row],[Source of funds]]</f>
        <v>CCM Funding Agreement</v>
      </c>
      <c r="D60" s="309" t="str">
        <f>Table4435414[[#This Row],[Area of Responsibility]]</f>
        <v>Operations</v>
      </c>
      <c r="E60" s="310" t="str">
        <f>Table4435414[[#This Row],[Cost Grouping]]</f>
        <v>Human resources</v>
      </c>
      <c r="F60" s="309" t="str">
        <f>Table4435414[[#This Row],[Description]]</f>
        <v>CCM Secretariat Staff - Gross salaries</v>
      </c>
      <c r="G60" s="311">
        <f>IF(Table443541433[[#This Row],[Source of funds]]="CCM Funding Agreement",Table4435414[[#This Row],[Budget]],0)</f>
        <v>60682</v>
      </c>
      <c r="H60" s="312"/>
      <c r="I60" s="313" t="s">
        <v>395</v>
      </c>
      <c r="J60" s="314">
        <f>IF(Table443541433[[#This Row],[Budget]]=0,"",H60/Table443541433[[#This Row],[Budget]])</f>
        <v>0</v>
      </c>
      <c r="K60" s="315"/>
      <c r="L60" s="316"/>
      <c r="M60" s="317">
        <f>IF(Table443541433[[#This Row],[Budget]]=0,"",L60/Table443541433[[#This Row],[Budget]])</f>
        <v>0</v>
      </c>
      <c r="N60" s="318"/>
      <c r="O60" s="253"/>
      <c r="P60" s="253"/>
    </row>
    <row r="61" spans="1:19" ht="70.400000000000006" customHeight="1" thickBot="1" x14ac:dyDescent="0.35">
      <c r="A61" s="298"/>
      <c r="B61" s="308">
        <v>2</v>
      </c>
      <c r="C61" s="309" t="str">
        <f>Table4435414[[#This Row],[Source of funds]]</f>
        <v>CCM Funding Agreement</v>
      </c>
      <c r="D61" s="309" t="str">
        <f>Table4435414[[#This Row],[Area of Responsibility]]</f>
        <v>Operations</v>
      </c>
      <c r="E61" s="310" t="str">
        <f>Table4435414[[#This Row],[Cost Grouping]]</f>
        <v>Indirect and Overhead costs</v>
      </c>
      <c r="F61" s="309" t="str">
        <f>Table4435414[[#This Row],[Description]]</f>
        <v>Office rent</v>
      </c>
      <c r="G61" s="311">
        <f>IF(Table443541433[[#This Row],[Source of funds]]="CCM Funding Agreement",Table4435414[[#This Row],[Budget]],0)</f>
        <v>500</v>
      </c>
      <c r="H61" s="312"/>
      <c r="I61" s="313" t="s">
        <v>396</v>
      </c>
      <c r="J61" s="314">
        <f>IF(Table443541433[[#This Row],[Budget]]=0,"",H61/Table443541433[[#This Row],[Budget]])</f>
        <v>0</v>
      </c>
      <c r="K61" s="315"/>
      <c r="L61" s="316"/>
      <c r="M61" s="317">
        <f>IF(Table443541433[[#This Row],[Budget]]=0,"",L61/Table443541433[[#This Row],[Budget]])</f>
        <v>0</v>
      </c>
      <c r="N61" s="318"/>
      <c r="O61" s="253"/>
      <c r="P61" s="253"/>
    </row>
    <row r="62" spans="1:19" ht="70.400000000000006" customHeight="1" thickBot="1" x14ac:dyDescent="0.35">
      <c r="A62" s="298"/>
      <c r="B62" s="308">
        <v>3</v>
      </c>
      <c r="C62" s="309" t="str">
        <f>Table4435414[[#This Row],[Source of funds]]</f>
        <v>CCM Funding Agreement</v>
      </c>
      <c r="D62" s="309" t="str">
        <f>Table4435414[[#This Row],[Area of Responsibility]]</f>
        <v>Operations</v>
      </c>
      <c r="E62" s="310" t="str">
        <f>Table4435414[[#This Row],[Cost Grouping]]</f>
        <v>Indirect and Overhead costs</v>
      </c>
      <c r="F62" s="309" t="str">
        <f>Table4435414[[#This Row],[Description]]</f>
        <v>Office rent</v>
      </c>
      <c r="G62" s="311">
        <f>IF(Table443541433[[#This Row],[Source of funds]]="CCM Funding Agreement",Table4435414[[#This Row],[Budget]],0)</f>
        <v>20000</v>
      </c>
      <c r="H62" s="312"/>
      <c r="I62" s="313" t="s">
        <v>473</v>
      </c>
      <c r="J62" s="314">
        <f>IF(Table443541433[[#This Row],[Budget]]=0,"",H62/Table443541433[[#This Row],[Budget]])</f>
        <v>0</v>
      </c>
      <c r="K62" s="315"/>
      <c r="L62" s="316"/>
      <c r="M62" s="317">
        <f>IF(Table443541433[[#This Row],[Budget]]=0,"",L62/Table443541433[[#This Row],[Budget]])</f>
        <v>0</v>
      </c>
      <c r="N62" s="318"/>
      <c r="O62" s="253"/>
      <c r="P62" s="253"/>
    </row>
    <row r="63" spans="1:19" ht="70.400000000000006" customHeight="1" thickBot="1" x14ac:dyDescent="0.35">
      <c r="A63" s="298"/>
      <c r="B63" s="308">
        <v>4</v>
      </c>
      <c r="C63" s="309" t="str">
        <f>Table4435414[[#This Row],[Source of funds]]</f>
        <v>CCM Funding Agreement</v>
      </c>
      <c r="D63" s="309" t="str">
        <f>Table4435414[[#This Row],[Area of Responsibility]]</f>
        <v>Operations</v>
      </c>
      <c r="E63" s="310" t="str">
        <f>Table4435414[[#This Row],[Cost Grouping]]</f>
        <v>Indirect and Overhead costs</v>
      </c>
      <c r="F63" s="309" t="str">
        <f>Table4435414[[#This Row],[Description]]</f>
        <v>Office rent</v>
      </c>
      <c r="G63" s="311">
        <f>IF(Table443541433[[#This Row],[Source of funds]]="CCM Funding Agreement",Table4435414[[#This Row],[Budget]],0)</f>
        <v>6250</v>
      </c>
      <c r="H63" s="312"/>
      <c r="I63" s="313" t="s">
        <v>421</v>
      </c>
      <c r="J63" s="314">
        <f>IF(Table443541433[[#This Row],[Budget]]=0,"",H63/Table443541433[[#This Row],[Budget]])</f>
        <v>0</v>
      </c>
      <c r="K63" s="315"/>
      <c r="L63" s="316"/>
      <c r="M63" s="317">
        <f>IF(Table443541433[[#This Row],[Budget]]=0,"",L63/Table443541433[[#This Row],[Budget]])</f>
        <v>0</v>
      </c>
      <c r="N63" s="318"/>
      <c r="O63" s="253"/>
      <c r="P63" s="253"/>
    </row>
    <row r="64" spans="1:19" ht="70.400000000000006" customHeight="1" thickBot="1" x14ac:dyDescent="0.35">
      <c r="A64" s="298"/>
      <c r="B64" s="308">
        <v>5</v>
      </c>
      <c r="C64" s="309" t="s">
        <v>162</v>
      </c>
      <c r="D64" s="309" t="s">
        <v>128</v>
      </c>
      <c r="E64" s="310" t="s">
        <v>125</v>
      </c>
      <c r="F64" s="309" t="s">
        <v>267</v>
      </c>
      <c r="G64" s="311">
        <v>4500</v>
      </c>
      <c r="H64" s="312"/>
      <c r="I64" s="313" t="s">
        <v>476</v>
      </c>
      <c r="J64" s="314">
        <f>IF(Table443541433[[#This Row],[Budget]]=0,"",H64/Table443541433[[#This Row],[Budget]])</f>
        <v>0</v>
      </c>
      <c r="K64" s="315"/>
      <c r="L64" s="316"/>
      <c r="M64" s="317">
        <f>IF(Table443541433[[#This Row],[Budget]]=0,"",L64/Table443541433[[#This Row],[Budget]])</f>
        <v>0</v>
      </c>
      <c r="N64" s="318"/>
      <c r="O64" s="253"/>
      <c r="P64" s="253"/>
    </row>
    <row r="65" spans="1:44" ht="70.400000000000006" customHeight="1" thickBot="1" x14ac:dyDescent="0.35">
      <c r="A65" s="298"/>
      <c r="B65" s="308">
        <v>6</v>
      </c>
      <c r="C65" s="309">
        <f>Table4435414[[#This Row],[Source of funds]]</f>
        <v>0</v>
      </c>
      <c r="D65" s="309">
        <f>Table4435414[[#This Row],[Area of Responsibility]]</f>
        <v>0</v>
      </c>
      <c r="E65" s="310">
        <f>Table4435414[[#This Row],[Cost Grouping]]</f>
        <v>0</v>
      </c>
      <c r="F65" s="309">
        <f>Table4435414[[#This Row],[Description]]</f>
        <v>0</v>
      </c>
      <c r="G65" s="311">
        <f>IF(Table443541433[[#This Row],[Source of funds]]="CCM Funding Agreement",Table4435414[[#This Row],[Budget]],0)</f>
        <v>0</v>
      </c>
      <c r="H65" s="312"/>
      <c r="I65" s="313"/>
      <c r="J65" s="314" t="str">
        <f>IF(Table443541433[[#This Row],[Budget]]=0,"",H65/Table443541433[[#This Row],[Budget]])</f>
        <v/>
      </c>
      <c r="K65" s="315"/>
      <c r="L65" s="316"/>
      <c r="M65" s="317" t="str">
        <f>IF(Table443541433[[#This Row],[Budget]]=0,"",L65/Table443541433[[#This Row],[Budget]])</f>
        <v/>
      </c>
      <c r="N65" s="318"/>
      <c r="O65" s="253"/>
      <c r="P65" s="253"/>
    </row>
    <row r="66" spans="1:44" ht="70.400000000000006" customHeight="1" thickBot="1" x14ac:dyDescent="0.35">
      <c r="A66" s="298"/>
      <c r="B66" s="308">
        <v>7</v>
      </c>
      <c r="C66" s="309">
        <f>Table4435414[[#This Row],[Source of funds]]</f>
        <v>0</v>
      </c>
      <c r="D66" s="309">
        <f>Table4435414[[#This Row],[Area of Responsibility]]</f>
        <v>0</v>
      </c>
      <c r="E66" s="310">
        <f>Table4435414[[#This Row],[Cost Grouping]]</f>
        <v>0</v>
      </c>
      <c r="F66" s="309">
        <f>Table4435414[[#This Row],[Description]]</f>
        <v>0</v>
      </c>
      <c r="G66" s="311">
        <f>IF(Table443541433[[#This Row],[Source of funds]]="CCM Funding Agreement",Table4435414[[#This Row],[Budget]],0)</f>
        <v>0</v>
      </c>
      <c r="H66" s="312"/>
      <c r="I66" s="313"/>
      <c r="J66" s="314" t="str">
        <f>IF(Table443541433[[#This Row],[Budget]]=0,"",H66/Table443541433[[#This Row],[Budget]])</f>
        <v/>
      </c>
      <c r="K66" s="315"/>
      <c r="L66" s="316"/>
      <c r="M66" s="317" t="str">
        <f>IF(Table443541433[[#This Row],[Budget]]=0,"",L66/Table443541433[[#This Row],[Budget]])</f>
        <v/>
      </c>
      <c r="N66" s="318"/>
      <c r="O66" s="253"/>
      <c r="P66" s="253"/>
    </row>
    <row r="67" spans="1:44" ht="70.400000000000006" customHeight="1" thickBot="1" x14ac:dyDescent="0.35">
      <c r="A67" s="298"/>
      <c r="B67" s="308">
        <v>8</v>
      </c>
      <c r="C67" s="309">
        <f>Table4435414[[#This Row],[Source of funds]]</f>
        <v>0</v>
      </c>
      <c r="D67" s="309">
        <f>Table4435414[[#This Row],[Area of Responsibility]]</f>
        <v>0</v>
      </c>
      <c r="E67" s="310">
        <f>Table4435414[[#This Row],[Cost Grouping]]</f>
        <v>0</v>
      </c>
      <c r="F67" s="309">
        <f>Table4435414[[#This Row],[Description]]</f>
        <v>0</v>
      </c>
      <c r="G67" s="311">
        <f>IF(Table443541433[[#This Row],[Source of funds]]="CCM Funding Agreement",Table4435414[[#This Row],[Budget]],0)</f>
        <v>0</v>
      </c>
      <c r="H67" s="312"/>
      <c r="I67" s="313"/>
      <c r="J67" s="314" t="str">
        <f>IF(Table443541433[[#This Row],[Budget]]=0,"",H67/Table443541433[[#This Row],[Budget]])</f>
        <v/>
      </c>
      <c r="K67" s="315"/>
      <c r="L67" s="316"/>
      <c r="M67" s="317" t="str">
        <f>IF(Table443541433[[#This Row],[Budget]]=0,"",L67/Table443541433[[#This Row],[Budget]])</f>
        <v/>
      </c>
      <c r="N67" s="318"/>
      <c r="O67" s="253"/>
      <c r="P67" s="253"/>
    </row>
    <row r="68" spans="1:44" ht="70.400000000000006" customHeight="1" thickBot="1" x14ac:dyDescent="0.35">
      <c r="A68" s="298"/>
      <c r="B68" s="308">
        <v>9</v>
      </c>
      <c r="C68" s="309">
        <f>Table4435414[[#This Row],[Source of funds]]</f>
        <v>0</v>
      </c>
      <c r="D68" s="309">
        <f>Table4435414[[#This Row],[Area of Responsibility]]</f>
        <v>0</v>
      </c>
      <c r="E68" s="310">
        <f>Table4435414[[#This Row],[Cost Grouping]]</f>
        <v>0</v>
      </c>
      <c r="F68" s="309">
        <f>Table4435414[[#This Row],[Description]]</f>
        <v>0</v>
      </c>
      <c r="G68" s="311">
        <f>IF(Table443541433[[#This Row],[Source of funds]]="CCM Funding Agreement",Table4435414[[#This Row],[Budget]],0)</f>
        <v>0</v>
      </c>
      <c r="H68" s="312"/>
      <c r="I68" s="313"/>
      <c r="J68" s="314" t="str">
        <f>IF(Table443541433[[#This Row],[Budget]]=0,"",H68/Table443541433[[#This Row],[Budget]])</f>
        <v/>
      </c>
      <c r="K68" s="315"/>
      <c r="L68" s="316"/>
      <c r="M68" s="319" t="str">
        <f>IF(Table443541433[[#This Row],[Budget]]=0,"",L68/Table443541433[[#This Row],[Budget]])</f>
        <v/>
      </c>
      <c r="N68" s="318"/>
      <c r="O68" s="253"/>
      <c r="P68" s="253"/>
    </row>
    <row r="69" spans="1:44" ht="70.400000000000006" customHeight="1" thickBot="1" x14ac:dyDescent="0.35">
      <c r="A69" s="298"/>
      <c r="B69" s="308">
        <v>10</v>
      </c>
      <c r="C69" s="309">
        <f>Table4435414[[#This Row],[Source of funds]]</f>
        <v>0</v>
      </c>
      <c r="D69" s="309">
        <f>Table4435414[[#This Row],[Area of Responsibility]]</f>
        <v>0</v>
      </c>
      <c r="E69" s="310">
        <f>Table4435414[[#This Row],[Cost Grouping]]</f>
        <v>0</v>
      </c>
      <c r="F69" s="309">
        <f>Table4435414[[#This Row],[Description]]</f>
        <v>0</v>
      </c>
      <c r="G69" s="311">
        <f>IF(Table443541433[[#This Row],[Source of funds]]="CCM Funding Agreement",Table4435414[[#This Row],[Budget]],0)</f>
        <v>0</v>
      </c>
      <c r="H69" s="320"/>
      <c r="I69" s="321"/>
      <c r="J69" s="314" t="str">
        <f>IF(Table443541433[[#This Row],[Budget]]=0,"",H69/Table443541433[[#This Row],[Budget]])</f>
        <v/>
      </c>
      <c r="K69" s="315"/>
      <c r="L69" s="322"/>
      <c r="M69" s="317" t="str">
        <f>IF(Table443541433[[#This Row],[Budget]]=0,"",L69/Table443541433[[#This Row],[Budget]])</f>
        <v/>
      </c>
      <c r="N69" s="323"/>
      <c r="O69" s="253"/>
      <c r="P69" s="253"/>
    </row>
    <row r="70" spans="1:44" ht="30" customHeight="1" x14ac:dyDescent="0.3">
      <c r="A70" s="253"/>
      <c r="B70" s="324"/>
      <c r="C70" s="324"/>
      <c r="D70" s="324"/>
      <c r="E70" s="325"/>
      <c r="F70" s="326" t="s">
        <v>177</v>
      </c>
      <c r="G70" s="327" cm="1">
        <f t="array" aca="1" ref="G70" ca="1">SUMPRODUCT(
    SUBTOTAL(9,OFFSET(G60,ROW(G60:G69)-ROW(G60),0)),
    --(C60:C69="CCM Funding Agreement"))</f>
        <v>91932</v>
      </c>
      <c r="H70" s="328" cm="1">
        <f t="array" aca="1" ref="H70" ca="1">SUMPRODUCT(
    SUBTOTAL(9,OFFSET(H60,ROW(H60:H69)-ROW(H60),0)),
    --(C60:C69="CCM Funding Agreement"))</f>
        <v>0</v>
      </c>
      <c r="I70" s="324"/>
      <c r="J70" s="329">
        <f ca="1">IF(G70=0,"",H70/G70)</f>
        <v>0</v>
      </c>
      <c r="K70" s="324"/>
      <c r="L70" s="330" cm="1">
        <f t="array" aca="1" ref="L70" ca="1">SUMPRODUCT(
    SUBTOTAL(9,OFFSET(L60,ROW(L60:L69)-ROW(L60),0)),
    --(C60:C69="CCM Funding Agreement"))</f>
        <v>0</v>
      </c>
      <c r="M70" s="331">
        <f ca="1">IF(G70=0,"",L70/G70)</f>
        <v>0</v>
      </c>
      <c r="N70" s="332"/>
      <c r="O70" s="332"/>
      <c r="P70" s="332"/>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row>
    <row r="71" spans="1:44" ht="25.5" customHeight="1" x14ac:dyDescent="0.3">
      <c r="A71" s="253"/>
      <c r="B71" s="332"/>
      <c r="C71" s="332"/>
      <c r="D71" s="332"/>
      <c r="E71" s="334"/>
      <c r="F71" s="335" t="s">
        <v>163</v>
      </c>
      <c r="G71" s="330" cm="1">
        <f t="array" aca="1" ref="G71" ca="1">SUMPRODUCT(
    SUBTOTAL(9,OFFSET(G60,ROW(G60:G69)-ROW(G60),0)),
    --(C60:C69="CCM Evolution"))</f>
        <v>0</v>
      </c>
      <c r="H71" s="330" cm="1">
        <f t="array" aca="1" ref="H71" ca="1">SUMPRODUCT(
    SUBTOTAL(9,OFFSET(H60,ROW(H60:H69)-ROW(H60),0)),
    --(C60:C69="CCM Evolution"))</f>
        <v>0</v>
      </c>
      <c r="I71" s="336"/>
      <c r="J71" s="329" t="str">
        <f ca="1">IF(G71=0,"",H71/G71)</f>
        <v/>
      </c>
      <c r="K71" s="332"/>
      <c r="L71" s="337" cm="1">
        <f t="array" aca="1" ref="L71" ca="1">SUMPRODUCT(
    SUBTOTAL(9,OFFSET(L60,ROW(L60:L69)-ROW(L60),0)),
    --(C60:C69="CCM Evolution"))</f>
        <v>0</v>
      </c>
      <c r="M71" s="329" t="str">
        <f ca="1">IF(G71=0,"",L71/G71)</f>
        <v/>
      </c>
      <c r="N71" s="332"/>
      <c r="O71" s="332"/>
      <c r="P71" s="332"/>
      <c r="Q71" s="333"/>
      <c r="R71" s="333"/>
      <c r="S71" s="333"/>
      <c r="T71" s="333"/>
      <c r="U71" s="333"/>
      <c r="V71" s="333"/>
    </row>
    <row r="72" spans="1:44" ht="25.5" customHeight="1" x14ac:dyDescent="0.3">
      <c r="A72" s="253"/>
      <c r="B72" s="332"/>
      <c r="C72" s="332"/>
      <c r="D72" s="332"/>
      <c r="E72" s="334"/>
      <c r="F72" s="338" t="s">
        <v>179</v>
      </c>
      <c r="G72" s="328" cm="1">
        <f t="array" aca="1" ref="G72" ca="1">SUMPRODUCT(
    SUBTOTAL(9,OFFSET(G60,ROW(G60:G69)-ROW(G60),0)),
    --(C60:C69="COVID19RM"))</f>
        <v>0</v>
      </c>
      <c r="H72" s="339" cm="1">
        <f t="array" aca="1" ref="H72" ca="1">SUMPRODUCT(
    SUBTOTAL(9,OFFSET(H60,ROW(H60:H69)-ROW(H60),0)),
    --(C60:C69="COVID19RM"))</f>
        <v>0</v>
      </c>
      <c r="I72" s="336"/>
      <c r="J72" s="329" t="str">
        <f ca="1">IF(G72=0,"",H72/G72)</f>
        <v/>
      </c>
      <c r="K72" s="332"/>
      <c r="L72" s="330" cm="1">
        <f t="array" aca="1" ref="L72" ca="1">SUMPRODUCT(
    SUBTOTAL(9,OFFSET(L60,ROW(L60:L69)-ROW(L60),0)),
    --(C60:C69="COVID19RM"))</f>
        <v>0</v>
      </c>
      <c r="M72" s="331" t="str">
        <f ca="1">IF(G72=0,"",L72/G72)</f>
        <v/>
      </c>
      <c r="N72" s="332"/>
      <c r="O72" s="332"/>
      <c r="P72" s="332"/>
      <c r="Q72" s="333"/>
      <c r="R72" s="333"/>
      <c r="S72" s="333"/>
      <c r="T72" s="333"/>
      <c r="U72" s="333"/>
      <c r="V72" s="333"/>
    </row>
    <row r="73" spans="1:44" ht="25.5" customHeight="1" x14ac:dyDescent="0.3">
      <c r="A73" s="253"/>
      <c r="B73" s="332"/>
      <c r="C73" s="332"/>
      <c r="D73" s="332"/>
      <c r="E73" s="334"/>
      <c r="F73" s="340" t="s">
        <v>122</v>
      </c>
      <c r="G73" s="341">
        <f ca="1">SUM(G70:G72)</f>
        <v>91932</v>
      </c>
      <c r="H73" s="341">
        <f ca="1">SUM(H70:H72)</f>
        <v>0</v>
      </c>
      <c r="I73" s="336"/>
      <c r="J73" s="342">
        <f ca="1">IF(G73=0,"",H73/G73)</f>
        <v>0</v>
      </c>
      <c r="K73" s="332"/>
      <c r="L73" s="343">
        <f ca="1">SUM(L70:L72)</f>
        <v>0</v>
      </c>
      <c r="M73" s="342">
        <f ca="1">IF(G73=0,"",L73/G73)</f>
        <v>0</v>
      </c>
      <c r="N73" s="332"/>
      <c r="O73" s="332"/>
      <c r="P73" s="332"/>
      <c r="Q73" s="333"/>
      <c r="R73" s="333"/>
      <c r="S73" s="333"/>
      <c r="T73" s="333"/>
      <c r="U73" s="333"/>
      <c r="V73" s="333"/>
    </row>
    <row r="74" spans="1:44" ht="25.5" customHeight="1" thickBot="1" x14ac:dyDescent="0.35">
      <c r="A74" s="253"/>
      <c r="B74" s="332"/>
      <c r="C74" s="332"/>
      <c r="D74" s="332"/>
      <c r="E74" s="344"/>
      <c r="F74" s="344"/>
      <c r="G74" s="344"/>
      <c r="H74" s="332"/>
      <c r="I74" s="332"/>
      <c r="J74" s="344"/>
      <c r="K74" s="332"/>
      <c r="L74" s="332"/>
      <c r="M74" s="332"/>
      <c r="N74" s="332"/>
      <c r="O74" s="332"/>
      <c r="P74" s="332"/>
      <c r="Q74" s="333"/>
      <c r="R74" s="333"/>
      <c r="S74" s="333"/>
      <c r="T74" s="333"/>
      <c r="U74" s="333"/>
      <c r="V74" s="333"/>
    </row>
    <row r="75" spans="1:44" ht="25.5" customHeight="1" thickBot="1" x14ac:dyDescent="0.35">
      <c r="A75" s="253"/>
      <c r="B75" s="615" t="s">
        <v>159</v>
      </c>
      <c r="C75" s="615"/>
      <c r="D75" s="615"/>
      <c r="E75" s="615"/>
      <c r="F75" s="615"/>
      <c r="G75" s="615"/>
      <c r="H75" s="615"/>
      <c r="I75" s="615"/>
      <c r="J75" s="615"/>
      <c r="K75" s="615"/>
      <c r="L75" s="615"/>
      <c r="M75" s="615"/>
      <c r="N75" s="615"/>
      <c r="O75" s="332"/>
      <c r="P75" s="332"/>
      <c r="Q75" s="333"/>
      <c r="R75" s="333"/>
      <c r="S75" s="333"/>
      <c r="T75" s="333"/>
      <c r="U75" s="333"/>
      <c r="V75" s="333"/>
    </row>
    <row r="76" spans="1:44" ht="25.5" customHeight="1" x14ac:dyDescent="0.3">
      <c r="A76" s="253"/>
      <c r="B76" s="253"/>
      <c r="C76" s="253"/>
      <c r="D76" s="253"/>
      <c r="E76" s="253"/>
      <c r="F76" s="253"/>
      <c r="G76" s="253"/>
      <c r="H76" s="253"/>
      <c r="I76" s="253"/>
      <c r="J76" s="253"/>
      <c r="K76" s="253"/>
      <c r="L76" s="253"/>
      <c r="M76" s="253"/>
      <c r="N76" s="253"/>
      <c r="O76" s="253"/>
      <c r="P76" s="253"/>
    </row>
    <row r="77" spans="1:44" ht="25.5" customHeight="1" x14ac:dyDescent="0.3">
      <c r="A77" s="253"/>
      <c r="B77" s="253"/>
      <c r="C77" s="253"/>
      <c r="D77" s="253"/>
      <c r="E77" s="253"/>
      <c r="F77" s="253"/>
      <c r="G77" s="253"/>
      <c r="H77" s="253"/>
      <c r="I77" s="253"/>
      <c r="J77" s="253"/>
      <c r="K77" s="253"/>
      <c r="L77" s="253"/>
      <c r="M77" s="253"/>
      <c r="N77" s="253"/>
      <c r="O77" s="253"/>
      <c r="P77" s="253"/>
    </row>
    <row r="78" spans="1:44" ht="50.15" customHeight="1" x14ac:dyDescent="0.3">
      <c r="A78" s="253"/>
      <c r="B78" s="345" t="s">
        <v>118</v>
      </c>
      <c r="C78" s="300" t="s">
        <v>153</v>
      </c>
      <c r="D78" s="346" t="s">
        <v>134</v>
      </c>
      <c r="E78" s="346" t="s">
        <v>119</v>
      </c>
      <c r="F78" s="347" t="s">
        <v>120</v>
      </c>
      <c r="G78" s="347" t="s">
        <v>174</v>
      </c>
      <c r="H78" s="303" t="s">
        <v>311</v>
      </c>
      <c r="I78" s="304" t="s">
        <v>367</v>
      </c>
      <c r="J78" s="348" t="s">
        <v>314</v>
      </c>
      <c r="K78" s="348" t="s">
        <v>315</v>
      </c>
      <c r="L78" s="305" t="s">
        <v>373</v>
      </c>
      <c r="M78" s="306" t="s">
        <v>314</v>
      </c>
      <c r="N78" s="307" t="s">
        <v>315</v>
      </c>
      <c r="O78" s="253"/>
      <c r="P78" s="253"/>
    </row>
    <row r="79" spans="1:44" ht="99" customHeight="1" x14ac:dyDescent="0.3">
      <c r="A79" s="253"/>
      <c r="B79" s="308">
        <v>1</v>
      </c>
      <c r="C79" s="309" t="s">
        <v>162</v>
      </c>
      <c r="D79" s="349" t="s">
        <v>128</v>
      </c>
      <c r="E79" s="349" t="s">
        <v>211</v>
      </c>
      <c r="F79" s="350" t="s">
        <v>243</v>
      </c>
      <c r="G79" s="351">
        <v>2500</v>
      </c>
      <c r="H79" s="352"/>
      <c r="I79" s="423" t="s">
        <v>467</v>
      </c>
      <c r="J79" s="354">
        <f>IF(Table11037[[#This Row],[Budget ]]=0,"",H79/Table11037[[#This Row],[Budget ]])</f>
        <v>0</v>
      </c>
      <c r="K79" s="355"/>
      <c r="L79" s="356"/>
      <c r="M79" s="357">
        <f>IF(Table11037[[#This Row],[Budget ]]=0,"",L79/Table11037[[#This Row],[Budget ]])</f>
        <v>0</v>
      </c>
      <c r="N79" s="358"/>
      <c r="O79" s="253"/>
      <c r="P79" s="253"/>
    </row>
    <row r="80" spans="1:44" ht="70.400000000000006" customHeight="1" x14ac:dyDescent="0.3">
      <c r="A80" s="253"/>
      <c r="B80" s="308">
        <v>2</v>
      </c>
      <c r="C80" s="309" t="s">
        <v>162</v>
      </c>
      <c r="D80" s="349" t="s">
        <v>110</v>
      </c>
      <c r="E80" s="349" t="s">
        <v>211</v>
      </c>
      <c r="F80" s="350" t="s">
        <v>123</v>
      </c>
      <c r="G80" s="351">
        <v>2500</v>
      </c>
      <c r="H80" s="352"/>
      <c r="I80" s="423" t="s">
        <v>468</v>
      </c>
      <c r="J80" s="354">
        <f>IF(Table11037[[#This Row],[Budget ]]=0,"",H80/Table11037[[#This Row],[Budget ]])</f>
        <v>0</v>
      </c>
      <c r="K80" s="355"/>
      <c r="L80" s="356"/>
      <c r="M80" s="357">
        <f>IF(Table11037[[#This Row],[Budget ]]=0,"",L80/Table11037[[#This Row],[Budget ]])</f>
        <v>0</v>
      </c>
      <c r="N80" s="358"/>
      <c r="O80" s="253"/>
      <c r="P80" s="253"/>
    </row>
    <row r="81" spans="1:16" ht="70.400000000000006" customHeight="1" x14ac:dyDescent="0.3">
      <c r="A81" s="253"/>
      <c r="B81" s="308">
        <v>3</v>
      </c>
      <c r="C81" s="309" t="s">
        <v>162</v>
      </c>
      <c r="D81" s="349" t="s">
        <v>110</v>
      </c>
      <c r="E81" s="349" t="s">
        <v>211</v>
      </c>
      <c r="F81" s="350" t="s">
        <v>242</v>
      </c>
      <c r="G81" s="351">
        <v>2500</v>
      </c>
      <c r="H81" s="352"/>
      <c r="I81" s="353" t="s">
        <v>469</v>
      </c>
      <c r="J81" s="354">
        <f>IF(Table11037[[#This Row],[Budget ]]=0,"",H81/Table11037[[#This Row],[Budget ]])</f>
        <v>0</v>
      </c>
      <c r="K81" s="355"/>
      <c r="L81" s="356"/>
      <c r="M81" s="357">
        <f>IF(Table11037[[#This Row],[Budget ]]=0,"",L81/Table11037[[#This Row],[Budget ]])</f>
        <v>0</v>
      </c>
      <c r="N81" s="358"/>
      <c r="O81" s="253"/>
      <c r="P81" s="253"/>
    </row>
    <row r="82" spans="1:16" ht="138" customHeight="1" x14ac:dyDescent="0.3">
      <c r="A82" s="253"/>
      <c r="B82" s="308">
        <v>4</v>
      </c>
      <c r="C82" s="309" t="s">
        <v>162</v>
      </c>
      <c r="D82" s="349" t="s">
        <v>114</v>
      </c>
      <c r="E82" s="349" t="s">
        <v>211</v>
      </c>
      <c r="F82" s="350" t="s">
        <v>242</v>
      </c>
      <c r="G82" s="359">
        <v>2500</v>
      </c>
      <c r="H82" s="352"/>
      <c r="I82" s="360" t="s">
        <v>474</v>
      </c>
      <c r="J82" s="354">
        <f>IF(Table11037[[#This Row],[Budget ]]=0,"",H82/Table11037[[#This Row],[Budget ]])</f>
        <v>0</v>
      </c>
      <c r="K82" s="355"/>
      <c r="L82" s="356"/>
      <c r="M82" s="357">
        <f>IF(Table11037[[#This Row],[Budget ]]=0,"",L82/Table11037[[#This Row],[Budget ]])</f>
        <v>0</v>
      </c>
      <c r="N82" s="358"/>
      <c r="O82" s="253"/>
      <c r="P82" s="253"/>
    </row>
    <row r="83" spans="1:16" ht="70.400000000000006" customHeight="1" x14ac:dyDescent="0.3">
      <c r="A83" s="253"/>
      <c r="B83" s="308">
        <v>5</v>
      </c>
      <c r="C83" s="309" t="s">
        <v>162</v>
      </c>
      <c r="D83" s="349" t="s">
        <v>114</v>
      </c>
      <c r="E83" s="349" t="s">
        <v>211</v>
      </c>
      <c r="F83" s="350" t="s">
        <v>221</v>
      </c>
      <c r="G83" s="359">
        <v>5000</v>
      </c>
      <c r="H83" s="352"/>
      <c r="I83" s="360" t="s">
        <v>466</v>
      </c>
      <c r="J83" s="354">
        <f>IF(Table11037[[#This Row],[Budget ]]=0,"",H83/Table11037[[#This Row],[Budget ]])</f>
        <v>0</v>
      </c>
      <c r="K83" s="355"/>
      <c r="L83" s="356"/>
      <c r="M83" s="357">
        <f>IF(Table11037[[#This Row],[Budget ]]=0,"",L83/Table11037[[#This Row],[Budget ]])</f>
        <v>0</v>
      </c>
      <c r="N83" s="358"/>
      <c r="O83" s="253"/>
      <c r="P83" s="253"/>
    </row>
    <row r="84" spans="1:16" ht="141" customHeight="1" x14ac:dyDescent="0.3">
      <c r="A84" s="253"/>
      <c r="B84" s="308">
        <v>6</v>
      </c>
      <c r="C84" s="309" t="s">
        <v>162</v>
      </c>
      <c r="D84" s="349" t="s">
        <v>110</v>
      </c>
      <c r="E84" s="349" t="s">
        <v>211</v>
      </c>
      <c r="F84" s="350" t="s">
        <v>207</v>
      </c>
      <c r="G84" s="351">
        <v>3500</v>
      </c>
      <c r="H84" s="352"/>
      <c r="I84" s="353" t="s">
        <v>470</v>
      </c>
      <c r="J84" s="354">
        <f>IF(Table11037[[#This Row],[Budget ]]=0,"",H84/Table11037[[#This Row],[Budget ]])</f>
        <v>0</v>
      </c>
      <c r="K84" s="355"/>
      <c r="L84" s="356"/>
      <c r="M84" s="357">
        <f>IF(Table11037[[#This Row],[Budget ]]=0,"",L84/Table11037[[#This Row],[Budget ]])</f>
        <v>0</v>
      </c>
      <c r="N84" s="358"/>
      <c r="O84" s="253"/>
      <c r="P84" s="253"/>
    </row>
    <row r="85" spans="1:16" ht="105" customHeight="1" x14ac:dyDescent="0.3">
      <c r="A85" s="253"/>
      <c r="B85" s="308">
        <v>7</v>
      </c>
      <c r="C85" s="309" t="s">
        <v>162</v>
      </c>
      <c r="D85" s="349" t="s">
        <v>114</v>
      </c>
      <c r="E85" s="349" t="s">
        <v>211</v>
      </c>
      <c r="F85" s="350" t="s">
        <v>220</v>
      </c>
      <c r="G85" s="359">
        <v>6000</v>
      </c>
      <c r="H85" s="352"/>
      <c r="I85" s="360" t="s">
        <v>471</v>
      </c>
      <c r="J85" s="354">
        <f>IF(Table11037[[#This Row],[Budget ]]=0,"",H85/Table11037[[#This Row],[Budget ]])</f>
        <v>0</v>
      </c>
      <c r="K85" s="355"/>
      <c r="L85" s="356"/>
      <c r="M85" s="357">
        <f>IF(Table11037[[#This Row],[Budget ]]=0,"",L85/Table11037[[#This Row],[Budget ]])</f>
        <v>0</v>
      </c>
      <c r="N85" s="358"/>
      <c r="O85" s="253"/>
      <c r="P85" s="253"/>
    </row>
    <row r="86" spans="1:16" ht="198.75" customHeight="1" x14ac:dyDescent="0.3">
      <c r="A86" s="253"/>
      <c r="B86" s="308">
        <v>8</v>
      </c>
      <c r="C86" s="309" t="s">
        <v>162</v>
      </c>
      <c r="D86" s="349" t="s">
        <v>114</v>
      </c>
      <c r="E86" s="349" t="s">
        <v>211</v>
      </c>
      <c r="F86" s="350" t="s">
        <v>242</v>
      </c>
      <c r="G86" s="359">
        <v>4000</v>
      </c>
      <c r="H86" s="352"/>
      <c r="I86" s="360" t="s">
        <v>475</v>
      </c>
      <c r="J86" s="354">
        <f>IF(Table11037[[#This Row],[Budget ]]=0,"",H86/Table11037[[#This Row],[Budget ]])</f>
        <v>0</v>
      </c>
      <c r="K86" s="355"/>
      <c r="L86" s="356"/>
      <c r="M86" s="357">
        <f>IF(Table11037[[#This Row],[Budget ]]=0,"",L86/Table11037[[#This Row],[Budget ]])</f>
        <v>0</v>
      </c>
      <c r="N86" s="358"/>
      <c r="O86" s="253"/>
      <c r="P86" s="253"/>
    </row>
    <row r="87" spans="1:16" ht="175.5" customHeight="1" x14ac:dyDescent="0.3">
      <c r="A87" s="253"/>
      <c r="B87" s="308">
        <v>9</v>
      </c>
      <c r="C87" s="309" t="s">
        <v>162</v>
      </c>
      <c r="D87" s="349" t="s">
        <v>128</v>
      </c>
      <c r="E87" s="349" t="s">
        <v>211</v>
      </c>
      <c r="F87" s="350" t="s">
        <v>130</v>
      </c>
      <c r="G87" s="351">
        <v>5500</v>
      </c>
      <c r="H87" s="352"/>
      <c r="I87" s="353" t="s">
        <v>463</v>
      </c>
      <c r="J87" s="354">
        <f>IF(Table11037[[#This Row],[Budget ]]=0,"",H87/Table11037[[#This Row],[Budget ]])</f>
        <v>0</v>
      </c>
      <c r="K87" s="355"/>
      <c r="L87" s="356"/>
      <c r="M87" s="357">
        <f>IF(Table11037[[#This Row],[Budget ]]=0,"",L87/Table11037[[#This Row],[Budget ]])</f>
        <v>0</v>
      </c>
      <c r="N87" s="358"/>
      <c r="O87" s="253"/>
      <c r="P87" s="253"/>
    </row>
    <row r="88" spans="1:16" ht="177" customHeight="1" x14ac:dyDescent="0.3">
      <c r="A88" s="253"/>
      <c r="B88" s="308">
        <v>10</v>
      </c>
      <c r="C88" s="309" t="s">
        <v>162</v>
      </c>
      <c r="D88" s="349" t="s">
        <v>110</v>
      </c>
      <c r="E88" s="349" t="s">
        <v>211</v>
      </c>
      <c r="F88" s="350" t="s">
        <v>242</v>
      </c>
      <c r="G88" s="351">
        <v>4500</v>
      </c>
      <c r="H88" s="352"/>
      <c r="I88" s="353" t="s">
        <v>472</v>
      </c>
      <c r="J88" s="354">
        <f>IF(Table11037[[#This Row],[Budget ]]=0,"",H88/Table11037[[#This Row],[Budget ]])</f>
        <v>0</v>
      </c>
      <c r="K88" s="355"/>
      <c r="L88" s="356"/>
      <c r="M88" s="357">
        <f>IF(Table11037[[#This Row],[Budget ]]=0,"",L88/Table11037[[#This Row],[Budget ]])</f>
        <v>0</v>
      </c>
      <c r="N88" s="358"/>
      <c r="O88" s="253"/>
      <c r="P88" s="253"/>
    </row>
    <row r="89" spans="1:16" ht="253.5" customHeight="1" x14ac:dyDescent="0.3">
      <c r="A89" s="253"/>
      <c r="B89" s="308">
        <v>11</v>
      </c>
      <c r="C89" s="309" t="s">
        <v>162</v>
      </c>
      <c r="D89" s="349" t="s">
        <v>114</v>
      </c>
      <c r="E89" s="349" t="s">
        <v>211</v>
      </c>
      <c r="F89" s="350" t="s">
        <v>208</v>
      </c>
      <c r="G89" s="351">
        <v>2000</v>
      </c>
      <c r="H89" s="352"/>
      <c r="I89" s="360" t="s">
        <v>477</v>
      </c>
      <c r="J89" s="354">
        <f>IF(Table11037[[#This Row],[Budget ]]=0,"",H89/Table11037[[#This Row],[Budget ]])</f>
        <v>0</v>
      </c>
      <c r="K89" s="355"/>
      <c r="L89" s="356"/>
      <c r="M89" s="357">
        <f>IF(Table11037[[#This Row],[Budget ]]=0,"",L89/Table11037[[#This Row],[Budget ]])</f>
        <v>0</v>
      </c>
      <c r="N89" s="358"/>
      <c r="O89" s="253"/>
      <c r="P89" s="253"/>
    </row>
    <row r="90" spans="1:16" ht="70.400000000000006" customHeight="1" x14ac:dyDescent="0.3">
      <c r="A90" s="253"/>
      <c r="B90" s="308">
        <v>12</v>
      </c>
      <c r="C90" s="309"/>
      <c r="D90" s="349"/>
      <c r="E90" s="349"/>
      <c r="F90" s="350"/>
      <c r="G90" s="351"/>
      <c r="H90" s="352"/>
      <c r="I90" s="353"/>
      <c r="J90" s="354" t="str">
        <f>IF(Table11037[[#This Row],[Budget ]]=0,"",H90/Table11037[[#This Row],[Budget ]])</f>
        <v/>
      </c>
      <c r="K90" s="355"/>
      <c r="L90" s="356"/>
      <c r="M90" s="357" t="str">
        <f>IF(Table11037[[#This Row],[Budget ]]=0,"",L90/Table11037[[#This Row],[Budget ]])</f>
        <v/>
      </c>
      <c r="N90" s="358"/>
      <c r="O90" s="253"/>
      <c r="P90" s="253"/>
    </row>
    <row r="91" spans="1:16" ht="70.400000000000006" customHeight="1" x14ac:dyDescent="0.3">
      <c r="A91" s="253"/>
      <c r="B91" s="308">
        <v>13</v>
      </c>
      <c r="C91" s="309"/>
      <c r="D91" s="349"/>
      <c r="E91" s="349"/>
      <c r="F91" s="350"/>
      <c r="G91" s="351"/>
      <c r="H91" s="352"/>
      <c r="I91" s="353"/>
      <c r="J91" s="354" t="str">
        <f>IF(Table11037[[#This Row],[Budget ]]=0,"",H91/Table11037[[#This Row],[Budget ]])</f>
        <v/>
      </c>
      <c r="K91" s="355"/>
      <c r="L91" s="356"/>
      <c r="M91" s="357" t="str">
        <f>IF(Table11037[[#This Row],[Budget ]]=0,"",L91/Table11037[[#This Row],[Budget ]])</f>
        <v/>
      </c>
      <c r="N91" s="358"/>
      <c r="O91" s="253"/>
      <c r="P91" s="253"/>
    </row>
    <row r="92" spans="1:16" ht="70.400000000000006" customHeight="1" x14ac:dyDescent="0.3">
      <c r="A92" s="253"/>
      <c r="B92" s="308">
        <v>14</v>
      </c>
      <c r="C92" s="309"/>
      <c r="D92" s="349"/>
      <c r="E92" s="349"/>
      <c r="F92" s="350"/>
      <c r="G92" s="351"/>
      <c r="H92" s="352"/>
      <c r="I92" s="353"/>
      <c r="J92" s="354" t="str">
        <f>IF(Table11037[[#This Row],[Budget ]]=0,"",H92/Table11037[[#This Row],[Budget ]])</f>
        <v/>
      </c>
      <c r="K92" s="355"/>
      <c r="L92" s="356"/>
      <c r="M92" s="357" t="str">
        <f>IF(Table11037[[#This Row],[Budget ]]=0,"",L92/Table11037[[#This Row],[Budget ]])</f>
        <v/>
      </c>
      <c r="N92" s="358"/>
      <c r="O92" s="253"/>
      <c r="P92" s="253"/>
    </row>
    <row r="93" spans="1:16" ht="70.400000000000006" customHeight="1" x14ac:dyDescent="0.3">
      <c r="A93" s="253"/>
      <c r="B93" s="308">
        <v>15</v>
      </c>
      <c r="C93" s="309"/>
      <c r="D93" s="349"/>
      <c r="E93" s="349"/>
      <c r="F93" s="350"/>
      <c r="G93" s="351"/>
      <c r="H93" s="352"/>
      <c r="I93" s="353"/>
      <c r="J93" s="354" t="str">
        <f>IF(Table11037[[#This Row],[Budget ]]=0,"",H93/Table11037[[#This Row],[Budget ]])</f>
        <v/>
      </c>
      <c r="K93" s="355"/>
      <c r="L93" s="356"/>
      <c r="M93" s="357" t="str">
        <f>IF(Table11037[[#This Row],[Budget ]]=0,"",L93/Table11037[[#This Row],[Budget ]])</f>
        <v/>
      </c>
      <c r="N93" s="358"/>
      <c r="O93" s="253"/>
      <c r="P93" s="253"/>
    </row>
    <row r="94" spans="1:16" ht="70.400000000000006" customHeight="1" x14ac:dyDescent="0.3">
      <c r="A94" s="253"/>
      <c r="B94" s="308">
        <v>16</v>
      </c>
      <c r="C94" s="309"/>
      <c r="D94" s="349"/>
      <c r="E94" s="349"/>
      <c r="F94" s="350"/>
      <c r="G94" s="351"/>
      <c r="H94" s="352"/>
      <c r="I94" s="353"/>
      <c r="J94" s="354" t="str">
        <f>IF(Table11037[[#This Row],[Budget ]]=0,"",H94/Table11037[[#This Row],[Budget ]])</f>
        <v/>
      </c>
      <c r="K94" s="355"/>
      <c r="L94" s="356"/>
      <c r="M94" s="357" t="str">
        <f>IF(Table11037[[#This Row],[Budget ]]=0,"",L94/Table11037[[#This Row],[Budget ]])</f>
        <v/>
      </c>
      <c r="N94" s="358"/>
      <c r="O94" s="253"/>
      <c r="P94" s="253"/>
    </row>
    <row r="95" spans="1:16" ht="70.400000000000006" customHeight="1" x14ac:dyDescent="0.3">
      <c r="A95" s="253"/>
      <c r="B95" s="308">
        <v>17</v>
      </c>
      <c r="C95" s="309"/>
      <c r="D95" s="349"/>
      <c r="E95" s="349"/>
      <c r="F95" s="350"/>
      <c r="G95" s="351"/>
      <c r="H95" s="352"/>
      <c r="I95" s="353"/>
      <c r="J95" s="354" t="str">
        <f>IF(Table11037[[#This Row],[Budget ]]=0,"",H95/Table11037[[#This Row],[Budget ]])</f>
        <v/>
      </c>
      <c r="K95" s="355"/>
      <c r="L95" s="356"/>
      <c r="M95" s="357" t="str">
        <f>IF(Table11037[[#This Row],[Budget ]]=0,"",L95/Table11037[[#This Row],[Budget ]])</f>
        <v/>
      </c>
      <c r="N95" s="358"/>
      <c r="O95" s="253"/>
      <c r="P95" s="253"/>
    </row>
    <row r="96" spans="1:16" ht="70.400000000000006" customHeight="1" x14ac:dyDescent="0.3">
      <c r="A96" s="253"/>
      <c r="B96" s="308">
        <v>18</v>
      </c>
      <c r="C96" s="309"/>
      <c r="D96" s="349"/>
      <c r="E96" s="349"/>
      <c r="F96" s="350"/>
      <c r="G96" s="351"/>
      <c r="H96" s="352"/>
      <c r="I96" s="353"/>
      <c r="J96" s="354" t="str">
        <f>IF(Table11037[[#This Row],[Budget ]]=0,"",H96/Table11037[[#This Row],[Budget ]])</f>
        <v/>
      </c>
      <c r="K96" s="355"/>
      <c r="L96" s="356"/>
      <c r="M96" s="357" t="str">
        <f>IF(Table11037[[#This Row],[Budget ]]=0,"",L96/Table11037[[#This Row],[Budget ]])</f>
        <v/>
      </c>
      <c r="N96" s="358"/>
      <c r="O96" s="253"/>
      <c r="P96" s="253"/>
    </row>
    <row r="97" spans="1:25" ht="70.400000000000006" customHeight="1" x14ac:dyDescent="0.3">
      <c r="A97" s="253"/>
      <c r="B97" s="308">
        <v>19</v>
      </c>
      <c r="C97" s="309"/>
      <c r="D97" s="349"/>
      <c r="E97" s="349"/>
      <c r="F97" s="350"/>
      <c r="G97" s="351"/>
      <c r="H97" s="352"/>
      <c r="I97" s="353"/>
      <c r="J97" s="354" t="str">
        <f>IF(Table11037[[#This Row],[Budget ]]=0,"",H97/Table11037[[#This Row],[Budget ]])</f>
        <v/>
      </c>
      <c r="K97" s="355"/>
      <c r="L97" s="356"/>
      <c r="M97" s="357" t="str">
        <f>IF(Table11037[[#This Row],[Budget ]]=0,"",L97/Table11037[[#This Row],[Budget ]])</f>
        <v/>
      </c>
      <c r="N97" s="358"/>
      <c r="O97" s="281"/>
      <c r="P97" s="281"/>
      <c r="Q97" s="361"/>
      <c r="R97" s="361"/>
      <c r="S97" s="361"/>
      <c r="T97" s="361"/>
    </row>
    <row r="98" spans="1:25" ht="70.400000000000006" customHeight="1" x14ac:dyDescent="0.3">
      <c r="A98" s="253"/>
      <c r="B98" s="308">
        <v>20</v>
      </c>
      <c r="C98" s="309"/>
      <c r="D98" s="349"/>
      <c r="E98" s="349"/>
      <c r="F98" s="350"/>
      <c r="G98" s="351"/>
      <c r="H98" s="352"/>
      <c r="I98" s="353"/>
      <c r="J98" s="354" t="str">
        <f>IF(Table11037[[#This Row],[Budget ]]=0,"",H98/Table11037[[#This Row],[Budget ]])</f>
        <v/>
      </c>
      <c r="K98" s="355"/>
      <c r="L98" s="356"/>
      <c r="M98" s="357" t="str">
        <f>IF(Table11037[[#This Row],[Budget ]]=0,"",L98/Table11037[[#This Row],[Budget ]])</f>
        <v/>
      </c>
      <c r="N98" s="358"/>
      <c r="O98" s="281"/>
      <c r="P98" s="281"/>
      <c r="Q98" s="361"/>
      <c r="R98" s="361"/>
      <c r="S98" s="361"/>
      <c r="T98" s="361"/>
    </row>
    <row r="99" spans="1:25" ht="70.400000000000006" customHeight="1" x14ac:dyDescent="0.3">
      <c r="A99" s="253"/>
      <c r="B99" s="308">
        <v>21</v>
      </c>
      <c r="C99" s="309"/>
      <c r="D99" s="349"/>
      <c r="E99" s="349"/>
      <c r="F99" s="350"/>
      <c r="G99" s="351"/>
      <c r="H99" s="352"/>
      <c r="I99" s="353"/>
      <c r="J99" s="354" t="str">
        <f>IF(Table11037[[#This Row],[Budget ]]=0,"",H99/Table11037[[#This Row],[Budget ]])</f>
        <v/>
      </c>
      <c r="K99" s="355"/>
      <c r="L99" s="356"/>
      <c r="M99" s="357" t="str">
        <f>IF(Table11037[[#This Row],[Budget ]]=0,"",L99/Table11037[[#This Row],[Budget ]])</f>
        <v/>
      </c>
      <c r="N99" s="358"/>
      <c r="O99" s="281"/>
      <c r="P99" s="281"/>
      <c r="Q99" s="361"/>
      <c r="R99" s="361"/>
      <c r="S99" s="361"/>
      <c r="T99" s="361"/>
    </row>
    <row r="100" spans="1:25" ht="70.400000000000006" customHeight="1" x14ac:dyDescent="0.3">
      <c r="A100" s="253"/>
      <c r="B100" s="308">
        <v>22</v>
      </c>
      <c r="C100" s="309"/>
      <c r="D100" s="349"/>
      <c r="E100" s="349"/>
      <c r="F100" s="350"/>
      <c r="G100" s="351"/>
      <c r="H100" s="352"/>
      <c r="I100" s="353"/>
      <c r="J100" s="354" t="str">
        <f>IF(Table11037[[#This Row],[Budget ]]=0,"",H100/Table11037[[#This Row],[Budget ]])</f>
        <v/>
      </c>
      <c r="K100" s="355"/>
      <c r="L100" s="356"/>
      <c r="M100" s="357" t="str">
        <f>IF(Table11037[[#This Row],[Budget ]]=0,"",L100/Table11037[[#This Row],[Budget ]])</f>
        <v/>
      </c>
      <c r="N100" s="358"/>
      <c r="O100" s="281"/>
      <c r="P100" s="281"/>
      <c r="Q100" s="361"/>
      <c r="R100" s="361"/>
      <c r="S100" s="361"/>
      <c r="T100" s="361"/>
    </row>
    <row r="101" spans="1:25" ht="70.400000000000006" customHeight="1" x14ac:dyDescent="0.3">
      <c r="A101" s="253"/>
      <c r="B101" s="308">
        <v>23</v>
      </c>
      <c r="C101" s="309"/>
      <c r="D101" s="349"/>
      <c r="E101" s="349"/>
      <c r="F101" s="350"/>
      <c r="G101" s="351"/>
      <c r="H101" s="352"/>
      <c r="I101" s="353"/>
      <c r="J101" s="354" t="str">
        <f>IF(Table11037[[#This Row],[Budget ]]=0,"",H101/Table11037[[#This Row],[Budget ]])</f>
        <v/>
      </c>
      <c r="K101" s="355"/>
      <c r="L101" s="356"/>
      <c r="M101" s="357" t="str">
        <f>IF(Table11037[[#This Row],[Budget ]]=0,"",L101/Table11037[[#This Row],[Budget ]])</f>
        <v/>
      </c>
      <c r="N101" s="358"/>
      <c r="O101" s="281"/>
      <c r="P101" s="281"/>
      <c r="Q101" s="361"/>
      <c r="R101" s="361"/>
      <c r="S101" s="361"/>
      <c r="T101" s="361"/>
    </row>
    <row r="102" spans="1:25" ht="70.400000000000006" customHeight="1" x14ac:dyDescent="0.3">
      <c r="A102" s="253"/>
      <c r="B102" s="308">
        <v>24</v>
      </c>
      <c r="C102" s="309"/>
      <c r="D102" s="349"/>
      <c r="E102" s="349"/>
      <c r="F102" s="350"/>
      <c r="G102" s="351"/>
      <c r="H102" s="352"/>
      <c r="I102" s="353"/>
      <c r="J102" s="354" t="str">
        <f>IF(Table11037[[#This Row],[Budget ]]=0,"",H102/Table11037[[#This Row],[Budget ]])</f>
        <v/>
      </c>
      <c r="K102" s="355"/>
      <c r="L102" s="356"/>
      <c r="M102" s="357" t="str">
        <f>IF(Table11037[[#This Row],[Budget ]]=0,"",L102/Table11037[[#This Row],[Budget ]])</f>
        <v/>
      </c>
      <c r="N102" s="358"/>
      <c r="O102" s="281"/>
      <c r="P102" s="281"/>
      <c r="Q102" s="361"/>
      <c r="R102" s="361"/>
      <c r="S102" s="361"/>
      <c r="T102" s="361"/>
    </row>
    <row r="103" spans="1:25" ht="70.400000000000006" customHeight="1" x14ac:dyDescent="0.3">
      <c r="A103" s="253"/>
      <c r="B103" s="308">
        <v>25</v>
      </c>
      <c r="C103" s="309"/>
      <c r="D103" s="349"/>
      <c r="E103" s="349"/>
      <c r="F103" s="350"/>
      <c r="G103" s="351"/>
      <c r="H103" s="352"/>
      <c r="I103" s="353"/>
      <c r="J103" s="354" t="str">
        <f>IF(Table11037[[#This Row],[Budget ]]=0,"",H103/Table11037[[#This Row],[Budget ]])</f>
        <v/>
      </c>
      <c r="K103" s="355"/>
      <c r="L103" s="356"/>
      <c r="M103" s="357" t="str">
        <f>IF(Table11037[[#This Row],[Budget ]]=0,"",L103/Table11037[[#This Row],[Budget ]])</f>
        <v/>
      </c>
      <c r="N103" s="358"/>
      <c r="O103" s="281"/>
      <c r="P103" s="281"/>
      <c r="Q103" s="361"/>
      <c r="R103" s="361"/>
      <c r="S103" s="361"/>
      <c r="T103" s="361"/>
    </row>
    <row r="104" spans="1:25" ht="70.400000000000006" customHeight="1" x14ac:dyDescent="0.3">
      <c r="A104" s="253"/>
      <c r="B104" s="308">
        <v>26</v>
      </c>
      <c r="C104" s="309"/>
      <c r="D104" s="349"/>
      <c r="E104" s="349"/>
      <c r="F104" s="350"/>
      <c r="G104" s="351"/>
      <c r="H104" s="352"/>
      <c r="I104" s="353"/>
      <c r="J104" s="354" t="str">
        <f>IF(Table11037[[#This Row],[Budget ]]=0,"",H104/Table11037[[#This Row],[Budget ]])</f>
        <v/>
      </c>
      <c r="K104" s="355"/>
      <c r="L104" s="356"/>
      <c r="M104" s="357" t="str">
        <f>IF(Table11037[[#This Row],[Budget ]]=0,"",L104/Table11037[[#This Row],[Budget ]])</f>
        <v/>
      </c>
      <c r="N104" s="358"/>
      <c r="O104" s="281"/>
      <c r="P104" s="281"/>
      <c r="Q104" s="361"/>
      <c r="R104" s="361"/>
      <c r="S104" s="361"/>
      <c r="T104" s="361"/>
    </row>
    <row r="105" spans="1:25" ht="70.400000000000006" customHeight="1" x14ac:dyDescent="0.3">
      <c r="A105" s="253"/>
      <c r="B105" s="308">
        <v>27</v>
      </c>
      <c r="C105" s="309"/>
      <c r="D105" s="349"/>
      <c r="E105" s="349"/>
      <c r="F105" s="350"/>
      <c r="G105" s="351"/>
      <c r="H105" s="352"/>
      <c r="I105" s="353"/>
      <c r="J105" s="354" t="str">
        <f>IF(Table11037[[#This Row],[Budget ]]=0,"",H105/Table11037[[#This Row],[Budget ]])</f>
        <v/>
      </c>
      <c r="K105" s="355"/>
      <c r="L105" s="356"/>
      <c r="M105" s="357" t="str">
        <f>IF(Table11037[[#This Row],[Budget ]]=0,"",L105/Table11037[[#This Row],[Budget ]])</f>
        <v/>
      </c>
      <c r="N105" s="358"/>
      <c r="O105" s="281"/>
      <c r="P105" s="281"/>
      <c r="Q105" s="361"/>
      <c r="R105" s="361"/>
      <c r="S105" s="361"/>
      <c r="T105" s="361"/>
    </row>
    <row r="106" spans="1:25" ht="70.400000000000006" customHeight="1" x14ac:dyDescent="0.3">
      <c r="A106" s="253"/>
      <c r="B106" s="308">
        <v>28</v>
      </c>
      <c r="C106" s="309"/>
      <c r="D106" s="349"/>
      <c r="E106" s="349"/>
      <c r="F106" s="350"/>
      <c r="G106" s="351"/>
      <c r="H106" s="352"/>
      <c r="I106" s="353"/>
      <c r="J106" s="354" t="str">
        <f>IF(Table11037[[#This Row],[Budget ]]=0,"",H106/Table11037[[#This Row],[Budget ]])</f>
        <v/>
      </c>
      <c r="K106" s="355"/>
      <c r="L106" s="356"/>
      <c r="M106" s="357" t="str">
        <f>IF(Table11037[[#This Row],[Budget ]]=0,"",L106/Table11037[[#This Row],[Budget ]])</f>
        <v/>
      </c>
      <c r="N106" s="358"/>
      <c r="O106" s="281"/>
      <c r="P106" s="281"/>
      <c r="Q106" s="361"/>
      <c r="R106" s="361"/>
      <c r="S106" s="361"/>
      <c r="T106" s="361"/>
    </row>
    <row r="107" spans="1:25" ht="70.400000000000006" customHeight="1" x14ac:dyDescent="0.3">
      <c r="A107" s="253"/>
      <c r="B107" s="308">
        <v>29</v>
      </c>
      <c r="C107" s="309"/>
      <c r="D107" s="349"/>
      <c r="E107" s="349"/>
      <c r="F107" s="350"/>
      <c r="G107" s="351"/>
      <c r="H107" s="352"/>
      <c r="I107" s="353"/>
      <c r="J107" s="354" t="str">
        <f>IF(Table11037[[#This Row],[Budget ]]=0,"",H107/Table11037[[#This Row],[Budget ]])</f>
        <v/>
      </c>
      <c r="K107" s="355"/>
      <c r="L107" s="356"/>
      <c r="M107" s="357" t="str">
        <f>IF(Table11037[[#This Row],[Budget ]]=0,"",L107/Table11037[[#This Row],[Budget ]])</f>
        <v/>
      </c>
      <c r="N107" s="358"/>
      <c r="O107" s="281"/>
      <c r="P107" s="281"/>
      <c r="Q107" s="361"/>
      <c r="R107" s="361"/>
      <c r="S107" s="361"/>
      <c r="T107" s="361"/>
    </row>
    <row r="108" spans="1:25" ht="70.400000000000006" customHeight="1" x14ac:dyDescent="0.3">
      <c r="A108" s="253"/>
      <c r="B108" s="308">
        <v>30</v>
      </c>
      <c r="C108" s="309"/>
      <c r="D108" s="349"/>
      <c r="E108" s="349"/>
      <c r="F108" s="350"/>
      <c r="G108" s="351"/>
      <c r="H108" s="352"/>
      <c r="I108" s="353"/>
      <c r="J108" s="354" t="str">
        <f>IF(Table11037[[#This Row],[Budget ]]=0,"",H108/Table11037[[#This Row],[Budget ]])</f>
        <v/>
      </c>
      <c r="K108" s="355"/>
      <c r="L108" s="356"/>
      <c r="M108" s="357" t="str">
        <f>IF(Table11037[[#This Row],[Budget ]]=0,"",L108/Table11037[[#This Row],[Budget ]])</f>
        <v/>
      </c>
      <c r="N108" s="358"/>
      <c r="O108" s="281"/>
      <c r="P108" s="281"/>
      <c r="Q108" s="361"/>
      <c r="R108" s="361"/>
      <c r="S108" s="361"/>
      <c r="T108" s="361"/>
    </row>
    <row r="109" spans="1:25" ht="25.5" customHeight="1" x14ac:dyDescent="0.3">
      <c r="A109" s="253"/>
      <c r="B109" s="362"/>
      <c r="C109" s="362"/>
      <c r="D109" s="362"/>
      <c r="E109" s="363"/>
      <c r="F109" s="364" t="s">
        <v>177</v>
      </c>
      <c r="G109" s="365" cm="1">
        <f t="array" aca="1" ref="G109" ca="1">SUMPRODUCT(
    SUBTOTAL(9,OFFSET(G79,ROW(G79:G108)-ROW(G79),0)),
    --(C79:C108="CCM Funding Agreement"))</f>
        <v>40500</v>
      </c>
      <c r="H109" s="366" cm="1">
        <f t="array" aca="1" ref="H109" ca="1">SUMPRODUCT(
    SUBTOTAL(9,OFFSET(H79,ROW(H79:H108)-ROW(H79),0)),
    --(C79:C108="CCM Funding Agreement"))</f>
        <v>0</v>
      </c>
      <c r="I109" s="367"/>
      <c r="J109" s="329">
        <f ca="1">IF(G109=0,"",H109/G109)</f>
        <v>0</v>
      </c>
      <c r="K109" s="368"/>
      <c r="L109" s="366" cm="1">
        <f t="array" aca="1" ref="L109" ca="1">SUMPRODUCT(
    SUBTOTAL(9,OFFSET(L79,ROW(L79:L108)-ROW(L79),0)),
    --(C79:C108="CCM Funding Agreement"))</f>
        <v>0</v>
      </c>
      <c r="M109" s="329">
        <f ca="1">IF(G109=0,"",L109/G109)</f>
        <v>0</v>
      </c>
      <c r="N109" s="281"/>
      <c r="O109" s="281"/>
      <c r="P109" s="281"/>
      <c r="Q109" s="361"/>
      <c r="R109" s="361"/>
      <c r="S109" s="361"/>
      <c r="T109" s="361"/>
      <c r="U109" s="361"/>
      <c r="V109" s="361"/>
      <c r="W109" s="361"/>
      <c r="X109" s="361"/>
      <c r="Y109" s="361"/>
    </row>
    <row r="110" spans="1:25" ht="25.5" customHeight="1" x14ac:dyDescent="0.3">
      <c r="A110" s="253"/>
      <c r="B110" s="362"/>
      <c r="C110" s="362"/>
      <c r="D110" s="362"/>
      <c r="E110" s="369"/>
      <c r="F110" s="335" t="s">
        <v>163</v>
      </c>
      <c r="G110" s="365" cm="1">
        <f t="array" aca="1" ref="G110" ca="1">SUMPRODUCT(
    SUBTOTAL(9,OFFSET(G79,ROW(G79:G108)-ROW(G79),0)),
    --(C79:C108="CCM Evolution"))</f>
        <v>0</v>
      </c>
      <c r="H110" s="328" cm="1">
        <f t="array" aca="1" ref="H110" ca="1">SUMPRODUCT(
    SUBTOTAL(9,OFFSET(H79,ROW(H79:H108)-ROW(H79),0)),
    --(C79:C108="CCM Evolution"))</f>
        <v>0</v>
      </c>
      <c r="I110" s="367"/>
      <c r="J110" s="329" t="str">
        <f ca="1">IF(G110=0,"",H110/G110)</f>
        <v/>
      </c>
      <c r="K110" s="368"/>
      <c r="L110" s="328" cm="1">
        <f t="array" aca="1" ref="L110" ca="1">SUMPRODUCT(
    SUBTOTAL(9,OFFSET(L79,ROW(L79:L108)-ROW(L79),0)),
    --(C79:C108="CCM Evolution"))</f>
        <v>0</v>
      </c>
      <c r="M110" s="329" t="str">
        <f ca="1">IF(G110=0,"",L110/G110)</f>
        <v/>
      </c>
      <c r="N110" s="281"/>
      <c r="O110" s="281"/>
      <c r="P110" s="281"/>
      <c r="Q110" s="361"/>
      <c r="R110" s="361"/>
      <c r="S110" s="361"/>
      <c r="T110" s="361"/>
      <c r="U110" s="361"/>
      <c r="V110" s="361"/>
      <c r="W110" s="361"/>
      <c r="X110" s="361"/>
      <c r="Y110" s="361"/>
    </row>
    <row r="111" spans="1:25" ht="25.5" customHeight="1" x14ac:dyDescent="0.3">
      <c r="A111" s="253"/>
      <c r="B111" s="362"/>
      <c r="C111" s="362"/>
      <c r="D111" s="362"/>
      <c r="E111" s="369"/>
      <c r="F111" s="364" t="s">
        <v>179</v>
      </c>
      <c r="G111" s="370" cm="1">
        <f t="array" aca="1" ref="G111" ca="1">SUMPRODUCT(
    SUBTOTAL(9,OFFSET(G79,ROW(G79:G108)-ROW(G79),0)),
    --(C79:C108="COVID19RM"))</f>
        <v>0</v>
      </c>
      <c r="H111" s="371" cm="1">
        <f t="array" aca="1" ref="H111" ca="1">SUMPRODUCT(
    SUBTOTAL(9,OFFSET(H79,ROW(H79:H108)-ROW(H79),0)),
    --(C79:C108="COVID19RM"))</f>
        <v>0</v>
      </c>
      <c r="I111" s="367"/>
      <c r="J111" s="329" t="str">
        <f ca="1">IF(G111=0,"",H111/G111)</f>
        <v/>
      </c>
      <c r="K111" s="368"/>
      <c r="L111" s="371" cm="1">
        <f t="array" aca="1" ref="L111" ca="1">SUMPRODUCT(
    SUBTOTAL(9,OFFSET(L79,ROW(L79:L108)-ROW(L79),0)),
    --(C79:C108="COVID19RM"))</f>
        <v>0</v>
      </c>
      <c r="M111" s="329" t="str">
        <f ca="1">IF(G111=0,"",L111/G111)</f>
        <v/>
      </c>
      <c r="N111" s="281"/>
      <c r="O111" s="281"/>
      <c r="P111" s="281"/>
      <c r="Q111" s="361"/>
      <c r="R111" s="361"/>
      <c r="S111" s="361"/>
      <c r="T111" s="361"/>
      <c r="U111" s="361"/>
      <c r="V111" s="361"/>
      <c r="W111" s="361"/>
      <c r="X111" s="361"/>
      <c r="Y111" s="361"/>
    </row>
    <row r="112" spans="1:25" ht="25.5" customHeight="1" x14ac:dyDescent="0.3">
      <c r="A112" s="253"/>
      <c r="B112" s="362"/>
      <c r="C112" s="362"/>
      <c r="D112" s="362"/>
      <c r="E112" s="369"/>
      <c r="F112" s="340" t="s">
        <v>122</v>
      </c>
      <c r="G112" s="372">
        <f ca="1">SUM(G109:G111)</f>
        <v>40500</v>
      </c>
      <c r="H112" s="343">
        <f ca="1">SUM(H109:H111)</f>
        <v>0</v>
      </c>
      <c r="I112" s="367"/>
      <c r="J112" s="342">
        <f ca="1">IF(G112=0,"",H112/G112)</f>
        <v>0</v>
      </c>
      <c r="K112" s="368"/>
      <c r="L112" s="343">
        <f ca="1">SUM(L109:L111)</f>
        <v>0</v>
      </c>
      <c r="M112" s="342">
        <f ca="1">IF(G112=0,"",L112/G112)</f>
        <v>0</v>
      </c>
      <c r="N112" s="281"/>
      <c r="O112" s="281"/>
      <c r="P112" s="281"/>
      <c r="Q112" s="361"/>
      <c r="R112" s="361"/>
      <c r="S112" s="361"/>
      <c r="T112" s="361"/>
      <c r="U112" s="361"/>
      <c r="V112" s="361"/>
      <c r="W112" s="361"/>
      <c r="X112" s="361"/>
      <c r="Y112" s="361"/>
    </row>
    <row r="113" spans="1:25" ht="25.5" customHeight="1" thickBot="1" x14ac:dyDescent="0.35">
      <c r="A113" s="253"/>
      <c r="B113" s="368"/>
      <c r="C113" s="368"/>
      <c r="D113" s="368"/>
      <c r="E113" s="368"/>
      <c r="F113" s="368"/>
      <c r="G113" s="368"/>
      <c r="H113" s="368"/>
      <c r="I113" s="373"/>
      <c r="J113" s="368"/>
      <c r="K113" s="368"/>
      <c r="L113" s="368"/>
      <c r="M113" s="368"/>
      <c r="N113" s="281"/>
      <c r="O113" s="281"/>
      <c r="P113" s="281"/>
      <c r="Q113" s="361"/>
      <c r="R113" s="361"/>
      <c r="S113" s="361"/>
      <c r="T113" s="361"/>
      <c r="U113" s="361"/>
      <c r="V113" s="361"/>
      <c r="W113" s="361"/>
      <c r="X113" s="361"/>
      <c r="Y113" s="361"/>
    </row>
    <row r="114" spans="1:25" ht="25.5" customHeight="1" thickBot="1" x14ac:dyDescent="0.35">
      <c r="A114" s="253"/>
      <c r="B114" s="615" t="s">
        <v>160</v>
      </c>
      <c r="C114" s="615"/>
      <c r="D114" s="615"/>
      <c r="E114" s="615"/>
      <c r="F114" s="615"/>
      <c r="G114" s="615"/>
      <c r="H114" s="615"/>
      <c r="I114" s="615"/>
      <c r="J114" s="615"/>
      <c r="K114" s="615"/>
      <c r="L114" s="615"/>
      <c r="M114" s="615"/>
      <c r="N114" s="615"/>
      <c r="O114" s="281"/>
      <c r="P114" s="281"/>
      <c r="Q114" s="361"/>
      <c r="R114" s="361"/>
      <c r="S114" s="361"/>
      <c r="T114" s="361"/>
      <c r="U114" s="361"/>
      <c r="V114" s="361"/>
      <c r="W114" s="361"/>
      <c r="X114" s="361"/>
      <c r="Y114" s="361"/>
    </row>
    <row r="115" spans="1:25" ht="25.5" customHeight="1" thickBot="1" x14ac:dyDescent="0.35">
      <c r="A115" s="253"/>
      <c r="B115" s="253"/>
      <c r="C115" s="253"/>
      <c r="D115" s="253"/>
      <c r="E115" s="253"/>
      <c r="F115" s="253"/>
      <c r="G115" s="264"/>
      <c r="H115" s="253"/>
      <c r="I115" s="253"/>
      <c r="J115" s="253"/>
      <c r="K115" s="253"/>
      <c r="L115" s="253"/>
      <c r="M115" s="253"/>
      <c r="N115" s="253"/>
      <c r="O115" s="253"/>
      <c r="P115" s="253"/>
      <c r="S115" s="374"/>
      <c r="T115" s="374"/>
      <c r="U115" s="374"/>
    </row>
    <row r="116" spans="1:25" s="379" customFormat="1" ht="50.15" customHeight="1" x14ac:dyDescent="0.3">
      <c r="A116" s="368"/>
      <c r="B116" s="375" t="s">
        <v>118</v>
      </c>
      <c r="C116" s="376" t="s">
        <v>153</v>
      </c>
      <c r="D116" s="376" t="s">
        <v>172</v>
      </c>
      <c r="E116" s="377" t="s">
        <v>119</v>
      </c>
      <c r="F116" s="377" t="s">
        <v>120</v>
      </c>
      <c r="G116" s="377" t="s">
        <v>129</v>
      </c>
      <c r="H116" s="378" t="s">
        <v>311</v>
      </c>
      <c r="I116" s="304" t="s">
        <v>367</v>
      </c>
      <c r="J116" s="378" t="s">
        <v>314</v>
      </c>
      <c r="K116" s="348" t="s">
        <v>315</v>
      </c>
      <c r="L116" s="305" t="s">
        <v>373</v>
      </c>
      <c r="M116" s="306" t="s">
        <v>314</v>
      </c>
      <c r="N116" s="307" t="s">
        <v>315</v>
      </c>
      <c r="O116" s="368"/>
      <c r="P116" s="368"/>
      <c r="S116" s="380"/>
      <c r="T116" s="380"/>
      <c r="U116" s="380"/>
    </row>
    <row r="117" spans="1:25" ht="40.4" customHeight="1" x14ac:dyDescent="0.3">
      <c r="A117" s="253"/>
      <c r="B117" s="308">
        <v>1</v>
      </c>
      <c r="C117" s="381" t="s">
        <v>413</v>
      </c>
      <c r="D117" s="382" t="s">
        <v>110</v>
      </c>
      <c r="E117" s="383" t="s">
        <v>125</v>
      </c>
      <c r="F117" s="349" t="s">
        <v>242</v>
      </c>
      <c r="G117" s="384">
        <v>1500</v>
      </c>
      <c r="H117" s="385"/>
      <c r="I117" s="386" t="s">
        <v>410</v>
      </c>
      <c r="J117" s="387">
        <f>IF(Table2113751635[[#This Row],[Budget]]=0,"",H117/Table2113751635[[#This Row],[Budget]])</f>
        <v>0</v>
      </c>
      <c r="K117" s="355"/>
      <c r="L117" s="385"/>
      <c r="M117" s="387">
        <f>IF(Table2113751635[[#This Row],[Budget]]=0,"",L117/Table2113751635[[#This Row],[Budget]])</f>
        <v>0</v>
      </c>
      <c r="N117" s="386"/>
      <c r="O117" s="253"/>
      <c r="P117" s="253"/>
      <c r="S117" s="374"/>
      <c r="T117" s="374"/>
      <c r="U117" s="374"/>
    </row>
    <row r="118" spans="1:25" ht="40.4" customHeight="1" x14ac:dyDescent="0.3">
      <c r="A118" s="253"/>
      <c r="B118" s="308">
        <v>2</v>
      </c>
      <c r="C118" s="381" t="s">
        <v>411</v>
      </c>
      <c r="D118" s="382" t="s">
        <v>110</v>
      </c>
      <c r="E118" s="383" t="s">
        <v>125</v>
      </c>
      <c r="F118" s="349" t="s">
        <v>242</v>
      </c>
      <c r="G118" s="384">
        <v>1500</v>
      </c>
      <c r="H118" s="385"/>
      <c r="I118" s="386" t="s">
        <v>412</v>
      </c>
      <c r="J118" s="387">
        <f>IF(Table2113751635[[#This Row],[Budget]]=0,"",H118/Table2113751635[[#This Row],[Budget]])</f>
        <v>0</v>
      </c>
      <c r="K118" s="355"/>
      <c r="L118" s="385"/>
      <c r="M118" s="387">
        <f>IF(Table2113751635[[#This Row],[Budget]]=0,"",L118/Table2113751635[[#This Row],[Budget]])</f>
        <v>0</v>
      </c>
      <c r="N118" s="386"/>
      <c r="O118" s="253"/>
      <c r="P118" s="253"/>
      <c r="S118" s="374"/>
      <c r="T118" s="374"/>
      <c r="U118" s="374"/>
    </row>
    <row r="119" spans="1:25" ht="40.4" customHeight="1" x14ac:dyDescent="0.3">
      <c r="A119" s="253"/>
      <c r="B119" s="308">
        <v>3</v>
      </c>
      <c r="C119" s="381" t="s">
        <v>409</v>
      </c>
      <c r="D119" s="382" t="s">
        <v>110</v>
      </c>
      <c r="E119" s="383" t="s">
        <v>125</v>
      </c>
      <c r="F119" s="349" t="s">
        <v>242</v>
      </c>
      <c r="G119" s="384">
        <v>1500</v>
      </c>
      <c r="H119" s="385"/>
      <c r="I119" s="386" t="s">
        <v>414</v>
      </c>
      <c r="J119" s="387">
        <f>IF(Table2113751635[[#This Row],[Budget]]=0,"",H119/Table2113751635[[#This Row],[Budget]])</f>
        <v>0</v>
      </c>
      <c r="K119" s="355"/>
      <c r="L119" s="385"/>
      <c r="M119" s="387">
        <f>IF(Table2113751635[[#This Row],[Budget]]=0,"",L119/Table2113751635[[#This Row],[Budget]])</f>
        <v>0</v>
      </c>
      <c r="N119" s="386"/>
      <c r="O119" s="253"/>
      <c r="P119" s="253"/>
      <c r="S119" s="374"/>
      <c r="T119" s="374"/>
      <c r="U119" s="374"/>
    </row>
    <row r="120" spans="1:25" ht="40.4" customHeight="1" x14ac:dyDescent="0.3">
      <c r="A120" s="253"/>
      <c r="B120" s="308">
        <v>4</v>
      </c>
      <c r="C120" s="381" t="s">
        <v>464</v>
      </c>
      <c r="D120" s="382" t="s">
        <v>110</v>
      </c>
      <c r="E120" s="383" t="s">
        <v>125</v>
      </c>
      <c r="F120" s="349" t="s">
        <v>242</v>
      </c>
      <c r="G120" s="384">
        <v>1500</v>
      </c>
      <c r="H120" s="385"/>
      <c r="I120" s="386" t="s">
        <v>465</v>
      </c>
      <c r="J120" s="387">
        <f>IF(Table2113751635[[#This Row],[Budget]]=0,"",H120/Table2113751635[[#This Row],[Budget]])</f>
        <v>0</v>
      </c>
      <c r="K120" s="355"/>
      <c r="L120" s="385"/>
      <c r="M120" s="387">
        <f>IF(Table2113751635[[#This Row],[Budget]]=0,"",L120/Table2113751635[[#This Row],[Budget]])</f>
        <v>0</v>
      </c>
      <c r="N120" s="386"/>
      <c r="O120" s="253"/>
      <c r="P120" s="253"/>
      <c r="S120" s="374"/>
      <c r="T120" s="374"/>
      <c r="U120" s="374"/>
    </row>
    <row r="121" spans="1:25" ht="40.4" customHeight="1" x14ac:dyDescent="0.3">
      <c r="A121" s="253"/>
      <c r="B121" s="308">
        <v>5</v>
      </c>
      <c r="C121" s="381"/>
      <c r="D121" s="382"/>
      <c r="E121" s="383"/>
      <c r="F121" s="349"/>
      <c r="G121" s="384"/>
      <c r="H121" s="385"/>
      <c r="I121" s="386"/>
      <c r="J121" s="387" t="str">
        <f>IF(Table2113751635[[#This Row],[Budget]]=0,"",H121/Table2113751635[[#This Row],[Budget]])</f>
        <v/>
      </c>
      <c r="K121" s="355"/>
      <c r="L121" s="385"/>
      <c r="M121" s="387" t="str">
        <f>IF(Table2113751635[[#This Row],[Budget]]=0,"",L121/Table2113751635[[#This Row],[Budget]])</f>
        <v/>
      </c>
      <c r="N121" s="386"/>
      <c r="O121" s="253"/>
      <c r="P121" s="253"/>
      <c r="S121" s="374"/>
      <c r="T121" s="374"/>
      <c r="U121" s="374"/>
    </row>
    <row r="122" spans="1:25" ht="40.4" customHeight="1" x14ac:dyDescent="0.3">
      <c r="A122" s="253"/>
      <c r="B122" s="308">
        <v>6</v>
      </c>
      <c r="C122" s="381"/>
      <c r="D122" s="382"/>
      <c r="E122" s="383"/>
      <c r="F122" s="349"/>
      <c r="G122" s="384"/>
      <c r="H122" s="385"/>
      <c r="I122" s="386"/>
      <c r="J122" s="387" t="str">
        <f>IF(Table2113751635[[#This Row],[Budget]]=0,"",H122/Table2113751635[[#This Row],[Budget]])</f>
        <v/>
      </c>
      <c r="K122" s="355"/>
      <c r="L122" s="385"/>
      <c r="M122" s="387" t="str">
        <f>IF(Table2113751635[[#This Row],[Budget]]=0,"",L122/Table2113751635[[#This Row],[Budget]])</f>
        <v/>
      </c>
      <c r="N122" s="386"/>
      <c r="O122" s="253"/>
      <c r="P122" s="253"/>
      <c r="S122" s="374"/>
      <c r="T122" s="374"/>
      <c r="U122" s="374"/>
    </row>
    <row r="123" spans="1:25" ht="40.4" customHeight="1" x14ac:dyDescent="0.3">
      <c r="A123" s="253"/>
      <c r="B123" s="308">
        <v>7</v>
      </c>
      <c r="C123" s="381"/>
      <c r="D123" s="382"/>
      <c r="E123" s="383"/>
      <c r="F123" s="349"/>
      <c r="G123" s="384"/>
      <c r="H123" s="385"/>
      <c r="I123" s="386"/>
      <c r="J123" s="387" t="str">
        <f>IF(Table2113751635[[#This Row],[Budget]]=0,"",H123/Table2113751635[[#This Row],[Budget]])</f>
        <v/>
      </c>
      <c r="K123" s="355"/>
      <c r="L123" s="385"/>
      <c r="M123" s="387" t="str">
        <f>IF(Table2113751635[[#This Row],[Budget]]=0,"",L123/Table2113751635[[#This Row],[Budget]])</f>
        <v/>
      </c>
      <c r="N123" s="386"/>
      <c r="O123" s="253"/>
      <c r="P123" s="253"/>
      <c r="S123" s="374"/>
      <c r="T123" s="374"/>
      <c r="U123" s="374"/>
    </row>
    <row r="124" spans="1:25" ht="40.4" customHeight="1" x14ac:dyDescent="0.3">
      <c r="A124" s="253"/>
      <c r="B124" s="308">
        <v>8</v>
      </c>
      <c r="C124" s="381"/>
      <c r="D124" s="382"/>
      <c r="E124" s="383"/>
      <c r="F124" s="349"/>
      <c r="G124" s="384"/>
      <c r="H124" s="385"/>
      <c r="I124" s="386"/>
      <c r="J124" s="387" t="str">
        <f>IF(Table2113751635[[#This Row],[Budget]]=0,"",H124/Table2113751635[[#This Row],[Budget]])</f>
        <v/>
      </c>
      <c r="K124" s="355"/>
      <c r="L124" s="385"/>
      <c r="M124" s="387" t="str">
        <f>IF(Table2113751635[[#This Row],[Budget]]=0,"",L124/Table2113751635[[#This Row],[Budget]])</f>
        <v/>
      </c>
      <c r="N124" s="386"/>
      <c r="O124" s="253"/>
      <c r="P124" s="253"/>
      <c r="S124" s="374"/>
      <c r="T124" s="374"/>
      <c r="U124" s="374"/>
    </row>
    <row r="125" spans="1:25" ht="40.4" customHeight="1" x14ac:dyDescent="0.3">
      <c r="A125" s="253"/>
      <c r="B125" s="308">
        <v>9</v>
      </c>
      <c r="C125" s="381"/>
      <c r="D125" s="382"/>
      <c r="E125" s="383"/>
      <c r="F125" s="349"/>
      <c r="G125" s="384"/>
      <c r="H125" s="385"/>
      <c r="I125" s="386"/>
      <c r="J125" s="387" t="str">
        <f>IF(Table2113751635[[#This Row],[Budget]]=0,"",H125/Table2113751635[[#This Row],[Budget]])</f>
        <v/>
      </c>
      <c r="K125" s="355"/>
      <c r="L125" s="385"/>
      <c r="M125" s="387" t="str">
        <f>IF(Table2113751635[[#This Row],[Budget]]=0,"",L125/Table2113751635[[#This Row],[Budget]])</f>
        <v/>
      </c>
      <c r="N125" s="386"/>
      <c r="O125" s="253"/>
      <c r="P125" s="253"/>
      <c r="S125" s="374"/>
      <c r="T125" s="374"/>
      <c r="U125" s="374"/>
    </row>
    <row r="126" spans="1:25" ht="40.4" customHeight="1" x14ac:dyDescent="0.3">
      <c r="A126" s="253"/>
      <c r="B126" s="308">
        <v>10</v>
      </c>
      <c r="C126" s="381"/>
      <c r="D126" s="382"/>
      <c r="E126" s="383"/>
      <c r="F126" s="349"/>
      <c r="G126" s="384"/>
      <c r="H126" s="385"/>
      <c r="I126" s="386"/>
      <c r="J126" s="387" t="str">
        <f>IF(Table2113751635[[#This Row],[Budget]]=0,"",H126/Table2113751635[[#This Row],[Budget]])</f>
        <v/>
      </c>
      <c r="K126" s="355"/>
      <c r="L126" s="385"/>
      <c r="M126" s="387" t="str">
        <f>IF(Table2113751635[[#This Row],[Budget]]=0,"",L126/Table2113751635[[#This Row],[Budget]])</f>
        <v/>
      </c>
      <c r="N126" s="386"/>
      <c r="O126" s="253"/>
      <c r="P126" s="253"/>
      <c r="S126" s="374"/>
      <c r="T126" s="374"/>
      <c r="U126" s="374"/>
    </row>
    <row r="127" spans="1:25" ht="40.4" customHeight="1" x14ac:dyDescent="0.3">
      <c r="A127" s="253"/>
      <c r="B127" s="308">
        <v>11</v>
      </c>
      <c r="C127" s="381"/>
      <c r="D127" s="382"/>
      <c r="E127" s="383"/>
      <c r="F127" s="349"/>
      <c r="G127" s="384"/>
      <c r="H127" s="385"/>
      <c r="I127" s="386"/>
      <c r="J127" s="387" t="str">
        <f>IF(Table2113751635[[#This Row],[Budget]]=0,"",H127/Table2113751635[[#This Row],[Budget]])</f>
        <v/>
      </c>
      <c r="K127" s="355"/>
      <c r="L127" s="385"/>
      <c r="M127" s="387" t="str">
        <f>IF(Table2113751635[[#This Row],[Budget]]=0,"",L127/Table2113751635[[#This Row],[Budget]])</f>
        <v/>
      </c>
      <c r="N127" s="386"/>
      <c r="O127" s="253"/>
      <c r="P127" s="253"/>
      <c r="S127" s="374"/>
      <c r="T127" s="374"/>
      <c r="U127" s="374"/>
    </row>
    <row r="128" spans="1:25" ht="40.4" customHeight="1" x14ac:dyDescent="0.3">
      <c r="A128" s="253"/>
      <c r="B128" s="308">
        <v>12</v>
      </c>
      <c r="C128" s="381"/>
      <c r="D128" s="382"/>
      <c r="E128" s="383"/>
      <c r="F128" s="349"/>
      <c r="G128" s="384"/>
      <c r="H128" s="385"/>
      <c r="I128" s="386"/>
      <c r="J128" s="387" t="str">
        <f>IF(Table2113751635[[#This Row],[Budget]]=0,"",H128/Table2113751635[[#This Row],[Budget]])</f>
        <v/>
      </c>
      <c r="K128" s="355"/>
      <c r="L128" s="385"/>
      <c r="M128" s="387" t="str">
        <f>IF(Table2113751635[[#This Row],[Budget]]=0,"",L128/Table2113751635[[#This Row],[Budget]])</f>
        <v/>
      </c>
      <c r="N128" s="386"/>
      <c r="O128" s="253"/>
      <c r="P128" s="253"/>
      <c r="S128" s="374"/>
      <c r="T128" s="374"/>
      <c r="U128" s="374"/>
    </row>
    <row r="129" spans="1:22" ht="40.4" customHeight="1" x14ac:dyDescent="0.3">
      <c r="A129" s="253"/>
      <c r="B129" s="308">
        <v>13</v>
      </c>
      <c r="C129" s="381"/>
      <c r="D129" s="382"/>
      <c r="E129" s="383"/>
      <c r="F129" s="349"/>
      <c r="G129" s="384"/>
      <c r="H129" s="385"/>
      <c r="I129" s="386"/>
      <c r="J129" s="387" t="str">
        <f>IF(Table2113751635[[#This Row],[Budget]]=0,"",H129/Table2113751635[[#This Row],[Budget]])</f>
        <v/>
      </c>
      <c r="K129" s="355"/>
      <c r="L129" s="385"/>
      <c r="M129" s="387" t="str">
        <f>IF(Table2113751635[[#This Row],[Budget]]=0,"",L129/Table2113751635[[#This Row],[Budget]])</f>
        <v/>
      </c>
      <c r="N129" s="386"/>
      <c r="O129" s="253"/>
      <c r="P129" s="253"/>
      <c r="S129" s="374"/>
      <c r="T129" s="374"/>
      <c r="U129" s="374"/>
    </row>
    <row r="130" spans="1:22" ht="40.4" customHeight="1" x14ac:dyDescent="0.3">
      <c r="A130" s="253"/>
      <c r="B130" s="308">
        <v>14</v>
      </c>
      <c r="C130" s="381"/>
      <c r="D130" s="382"/>
      <c r="E130" s="383"/>
      <c r="F130" s="349"/>
      <c r="G130" s="384"/>
      <c r="H130" s="385"/>
      <c r="I130" s="386"/>
      <c r="J130" s="387" t="str">
        <f>IF(Table2113751635[[#This Row],[Budget]]=0,"",H130/Table2113751635[[#This Row],[Budget]])</f>
        <v/>
      </c>
      <c r="K130" s="355"/>
      <c r="L130" s="385"/>
      <c r="M130" s="387" t="str">
        <f>IF(Table2113751635[[#This Row],[Budget]]=0,"",L130/Table2113751635[[#This Row],[Budget]])</f>
        <v/>
      </c>
      <c r="N130" s="386"/>
      <c r="O130" s="253"/>
      <c r="P130" s="253"/>
      <c r="S130" s="374"/>
      <c r="T130" s="374"/>
      <c r="U130" s="374"/>
    </row>
    <row r="131" spans="1:22" ht="40.4" customHeight="1" x14ac:dyDescent="0.3">
      <c r="A131" s="253"/>
      <c r="B131" s="308">
        <v>15</v>
      </c>
      <c r="C131" s="381"/>
      <c r="D131" s="382"/>
      <c r="E131" s="383"/>
      <c r="F131" s="349"/>
      <c r="G131" s="384"/>
      <c r="H131" s="385"/>
      <c r="I131" s="386"/>
      <c r="J131" s="387" t="str">
        <f>IF(Table2113751635[[#This Row],[Budget]]=0,"",H131/Table2113751635[[#This Row],[Budget]])</f>
        <v/>
      </c>
      <c r="K131" s="355"/>
      <c r="L131" s="385"/>
      <c r="M131" s="387" t="str">
        <f>IF(Table2113751635[[#This Row],[Budget]]=0,"",L131/Table2113751635[[#This Row],[Budget]])</f>
        <v/>
      </c>
      <c r="N131" s="386"/>
      <c r="O131" s="253"/>
      <c r="P131" s="253"/>
      <c r="V131" s="333"/>
    </row>
    <row r="132" spans="1:22" ht="25.5" customHeight="1" x14ac:dyDescent="0.3">
      <c r="A132" s="253"/>
      <c r="B132" s="388"/>
      <c r="C132" s="388"/>
      <c r="D132" s="388"/>
      <c r="E132" s="388"/>
      <c r="F132" s="389" t="s">
        <v>122</v>
      </c>
      <c r="G132" s="390">
        <f>SUBTOTAL(9,G117:G131)</f>
        <v>6000</v>
      </c>
      <c r="H132" s="390">
        <f>SUBTOTAL(9,H117:H131)</f>
        <v>0</v>
      </c>
      <c r="I132" s="391"/>
      <c r="J132" s="392">
        <f>IF(G132=0,"",H132/G132)</f>
        <v>0</v>
      </c>
      <c r="K132" s="388"/>
      <c r="L132" s="393">
        <f>SUBTOTAL(9,L117:L131)</f>
        <v>0</v>
      </c>
      <c r="M132" s="392">
        <f>IF(G132=0,"",L132/G132)</f>
        <v>0</v>
      </c>
      <c r="N132" s="388"/>
      <c r="O132" s="388"/>
      <c r="P132" s="253"/>
    </row>
    <row r="133" spans="1:22" ht="25.5" customHeight="1" thickBot="1" x14ac:dyDescent="0.35">
      <c r="A133" s="253"/>
      <c r="B133" s="388"/>
      <c r="C133" s="388"/>
      <c r="D133" s="388"/>
      <c r="E133" s="388"/>
      <c r="F133" s="388"/>
      <c r="G133" s="388"/>
      <c r="H133" s="388"/>
      <c r="I133" s="388"/>
      <c r="J133" s="388"/>
      <c r="K133" s="388"/>
      <c r="L133" s="388"/>
      <c r="M133" s="388"/>
      <c r="N133" s="388"/>
      <c r="O133" s="388"/>
      <c r="P133" s="388"/>
    </row>
    <row r="134" spans="1:22" ht="126" customHeight="1" thickBot="1" x14ac:dyDescent="0.35">
      <c r="A134" s="253"/>
      <c r="B134" s="616" t="s">
        <v>202</v>
      </c>
      <c r="C134" s="617"/>
      <c r="D134" s="617"/>
      <c r="E134" s="617"/>
      <c r="F134" s="617"/>
      <c r="G134" s="617"/>
      <c r="H134" s="618"/>
      <c r="I134" s="388"/>
      <c r="J134" s="388"/>
      <c r="K134" s="388"/>
      <c r="L134" s="388"/>
      <c r="M134" s="388"/>
      <c r="N134" s="388"/>
      <c r="O134" s="388"/>
      <c r="P134" s="388"/>
      <c r="S134" s="333"/>
      <c r="T134" s="333"/>
      <c r="U134" s="333"/>
    </row>
    <row r="135" spans="1:22" ht="25.5" customHeight="1" x14ac:dyDescent="0.3">
      <c r="A135" s="253"/>
      <c r="B135" s="619" t="s">
        <v>304</v>
      </c>
      <c r="C135" s="620"/>
      <c r="D135" s="620"/>
      <c r="E135" s="620"/>
      <c r="F135" s="620"/>
      <c r="G135" s="620"/>
      <c r="H135" s="621"/>
      <c r="I135" s="388"/>
      <c r="J135" s="388"/>
      <c r="K135" s="388"/>
      <c r="L135" s="388"/>
      <c r="M135" s="388"/>
      <c r="N135" s="388"/>
      <c r="O135" s="388"/>
      <c r="P135" s="388"/>
      <c r="Q135" s="333"/>
      <c r="R135" s="333"/>
      <c r="S135" s="333"/>
      <c r="T135" s="333"/>
      <c r="U135" s="333"/>
    </row>
    <row r="136" spans="1:22" ht="76.400000000000006" customHeight="1" thickBot="1" x14ac:dyDescent="0.35">
      <c r="A136" s="253"/>
      <c r="B136" s="622"/>
      <c r="C136" s="623"/>
      <c r="D136" s="623"/>
      <c r="E136" s="623"/>
      <c r="F136" s="623"/>
      <c r="G136" s="623"/>
      <c r="H136" s="624"/>
      <c r="I136" s="388"/>
      <c r="J136" s="388"/>
      <c r="K136" s="388"/>
      <c r="L136" s="388"/>
      <c r="M136" s="388"/>
      <c r="N136" s="388"/>
      <c r="O136" s="388"/>
      <c r="P136" s="388"/>
      <c r="S136" s="333"/>
      <c r="T136" s="333"/>
      <c r="U136" s="333"/>
    </row>
    <row r="137" spans="1:22" ht="25.5" customHeight="1" thickBot="1" x14ac:dyDescent="0.35">
      <c r="A137" s="253"/>
      <c r="B137" s="253"/>
      <c r="C137" s="253"/>
      <c r="D137" s="253"/>
      <c r="E137" s="253"/>
      <c r="F137" s="253"/>
      <c r="G137" s="253"/>
      <c r="H137" s="253"/>
      <c r="I137" s="253"/>
      <c r="J137" s="253"/>
      <c r="K137" s="253"/>
      <c r="L137" s="253"/>
      <c r="M137" s="253"/>
      <c r="N137" s="253"/>
      <c r="O137" s="253"/>
      <c r="P137" s="253"/>
      <c r="S137" s="333"/>
      <c r="T137" s="333"/>
      <c r="U137" s="333"/>
    </row>
    <row r="138" spans="1:22" ht="25.5" customHeight="1" thickBot="1" x14ac:dyDescent="0.35">
      <c r="A138" s="554" t="s">
        <v>316</v>
      </c>
      <c r="B138" s="554"/>
      <c r="C138" s="554"/>
      <c r="D138" s="554"/>
      <c r="E138" s="554"/>
      <c r="F138" s="554"/>
      <c r="G138" s="554"/>
      <c r="H138" s="554"/>
      <c r="I138" s="554"/>
      <c r="J138" s="554"/>
      <c r="K138" s="554"/>
      <c r="L138" s="554"/>
      <c r="M138" s="554"/>
      <c r="N138" s="554"/>
      <c r="O138" s="254"/>
      <c r="P138" s="254"/>
      <c r="Q138" s="256"/>
      <c r="R138" s="256"/>
      <c r="S138" s="256"/>
      <c r="T138" s="256"/>
      <c r="U138" s="256"/>
      <c r="V138" s="256"/>
    </row>
    <row r="139" spans="1:22" ht="25.5" customHeight="1" thickBot="1" x14ac:dyDescent="0.35">
      <c r="A139" s="253"/>
      <c r="B139" s="253"/>
      <c r="C139" s="253"/>
      <c r="D139" s="253"/>
      <c r="E139" s="253"/>
      <c r="F139" s="253"/>
      <c r="G139" s="253"/>
      <c r="H139" s="253"/>
      <c r="I139" s="253"/>
      <c r="J139" s="253"/>
      <c r="K139" s="253"/>
      <c r="L139" s="253"/>
      <c r="M139" s="253"/>
      <c r="N139" s="253"/>
      <c r="O139" s="253"/>
      <c r="P139" s="253"/>
      <c r="S139" s="333"/>
      <c r="T139" s="333"/>
      <c r="U139" s="333"/>
    </row>
    <row r="140" spans="1:22" ht="40.4" customHeight="1" thickBot="1" x14ac:dyDescent="0.35">
      <c r="A140" s="253"/>
      <c r="B140" s="625" t="s">
        <v>375</v>
      </c>
      <c r="C140" s="626"/>
      <c r="D140" s="394" t="str">
        <f>IF(D22="","",D22)</f>
        <v>USD</v>
      </c>
      <c r="E140" s="253"/>
      <c r="F140" s="253"/>
      <c r="G140" s="253"/>
      <c r="H140" s="253"/>
      <c r="I140" s="258" t="s">
        <v>315</v>
      </c>
      <c r="J140" s="253"/>
      <c r="K140" s="253"/>
      <c r="L140" s="253"/>
      <c r="M140" s="395" t="s">
        <v>376</v>
      </c>
      <c r="N140" s="396" t="s">
        <v>315</v>
      </c>
      <c r="O140" s="253"/>
      <c r="P140" s="253"/>
      <c r="S140" s="333"/>
      <c r="T140" s="333"/>
      <c r="U140" s="333"/>
    </row>
    <row r="141" spans="1:22" ht="40.4" customHeight="1" thickBot="1" x14ac:dyDescent="0.35">
      <c r="A141" s="253"/>
      <c r="B141" s="627" t="s">
        <v>338</v>
      </c>
      <c r="C141" s="628"/>
      <c r="D141" s="397">
        <f>CCM_Budget_Year2!D155</f>
        <v>0</v>
      </c>
      <c r="E141" s="253"/>
      <c r="F141" s="253"/>
      <c r="G141" s="253"/>
      <c r="H141" s="253"/>
      <c r="I141" s="398"/>
      <c r="J141" s="253"/>
      <c r="K141" s="253"/>
      <c r="L141" s="253"/>
      <c r="M141" s="399">
        <f>CCM_Budget_Year2!M155</f>
        <v>0</v>
      </c>
      <c r="N141" s="398"/>
      <c r="O141" s="253"/>
      <c r="P141" s="253"/>
      <c r="S141" s="333"/>
      <c r="T141" s="333"/>
      <c r="U141" s="333"/>
    </row>
    <row r="142" spans="1:22" ht="25.5" customHeight="1" thickBot="1" x14ac:dyDescent="0.35">
      <c r="A142" s="253"/>
      <c r="B142" s="610" t="s">
        <v>324</v>
      </c>
      <c r="C142" s="611"/>
      <c r="D142" s="612"/>
      <c r="E142" s="253"/>
      <c r="F142" s="253"/>
      <c r="G142" s="253"/>
      <c r="H142" s="253"/>
      <c r="I142" s="400"/>
      <c r="J142" s="253"/>
      <c r="K142" s="253"/>
      <c r="L142" s="253"/>
      <c r="M142" s="613" t="s">
        <v>324</v>
      </c>
      <c r="N142" s="614"/>
      <c r="O142" s="253"/>
      <c r="P142" s="253"/>
      <c r="S142" s="333"/>
      <c r="T142" s="333"/>
      <c r="U142" s="333"/>
    </row>
    <row r="143" spans="1:22" ht="40.4" customHeight="1" thickBot="1" x14ac:dyDescent="0.35">
      <c r="A143" s="253"/>
      <c r="B143" s="627" t="s">
        <v>331</v>
      </c>
      <c r="C143" s="628"/>
      <c r="D143" s="397"/>
      <c r="E143" s="253"/>
      <c r="F143" s="253"/>
      <c r="G143" s="253"/>
      <c r="H143" s="253"/>
      <c r="I143" s="398"/>
      <c r="J143" s="253"/>
      <c r="K143" s="253"/>
      <c r="L143" s="253"/>
      <c r="M143" s="397"/>
      <c r="N143" s="398"/>
      <c r="O143" s="253"/>
      <c r="P143" s="253"/>
      <c r="S143" s="333"/>
      <c r="T143" s="333"/>
      <c r="U143" s="333"/>
    </row>
    <row r="144" spans="1:22" ht="40.4" customHeight="1" thickBot="1" x14ac:dyDescent="0.35">
      <c r="A144" s="253"/>
      <c r="B144" s="627" t="s">
        <v>321</v>
      </c>
      <c r="C144" s="628"/>
      <c r="D144" s="397"/>
      <c r="E144" s="253"/>
      <c r="F144" s="253"/>
      <c r="G144" s="253"/>
      <c r="H144" s="253"/>
      <c r="I144" s="398"/>
      <c r="J144" s="253"/>
      <c r="K144" s="253"/>
      <c r="L144" s="253"/>
      <c r="M144" s="397"/>
      <c r="N144" s="398"/>
      <c r="O144" s="253"/>
      <c r="P144" s="253"/>
      <c r="S144" s="333"/>
      <c r="T144" s="333"/>
      <c r="U144" s="333"/>
    </row>
    <row r="145" spans="1:21" ht="25.5" customHeight="1" thickBot="1" x14ac:dyDescent="0.35">
      <c r="A145" s="253"/>
      <c r="B145" s="610" t="s">
        <v>322</v>
      </c>
      <c r="C145" s="611"/>
      <c r="D145" s="612"/>
      <c r="E145" s="253"/>
      <c r="F145" s="253"/>
      <c r="G145" s="253"/>
      <c r="H145" s="253"/>
      <c r="I145" s="400"/>
      <c r="J145" s="253"/>
      <c r="K145" s="253"/>
      <c r="L145" s="253"/>
      <c r="M145" s="613" t="s">
        <v>322</v>
      </c>
      <c r="N145" s="614"/>
      <c r="O145" s="253"/>
      <c r="P145" s="253"/>
      <c r="S145" s="333"/>
      <c r="T145" s="333"/>
      <c r="U145" s="333"/>
    </row>
    <row r="146" spans="1:21" ht="40.4" customHeight="1" thickBot="1" x14ac:dyDescent="0.35">
      <c r="A146" s="253"/>
      <c r="B146" s="627" t="s">
        <v>317</v>
      </c>
      <c r="C146" s="628"/>
      <c r="D146" s="401">
        <f ca="1">H73</f>
        <v>0</v>
      </c>
      <c r="E146" s="253"/>
      <c r="F146" s="253"/>
      <c r="G146" s="253"/>
      <c r="H146" s="253"/>
      <c r="I146" s="398"/>
      <c r="J146" s="253"/>
      <c r="K146" s="253"/>
      <c r="L146" s="253"/>
      <c r="M146" s="401">
        <f ca="1">L73</f>
        <v>0</v>
      </c>
      <c r="N146" s="398"/>
      <c r="O146" s="253"/>
      <c r="P146" s="253"/>
      <c r="S146" s="333"/>
      <c r="T146" s="333"/>
      <c r="U146" s="333"/>
    </row>
    <row r="147" spans="1:21" ht="40.4" customHeight="1" thickBot="1" x14ac:dyDescent="0.35">
      <c r="A147" s="253"/>
      <c r="B147" s="627" t="s">
        <v>318</v>
      </c>
      <c r="C147" s="628"/>
      <c r="D147" s="402">
        <f ca="1">H112</f>
        <v>0</v>
      </c>
      <c r="E147" s="253"/>
      <c r="F147" s="253"/>
      <c r="G147" s="253"/>
      <c r="H147" s="253"/>
      <c r="I147" s="398"/>
      <c r="J147" s="253"/>
      <c r="K147" s="253"/>
      <c r="L147" s="253"/>
      <c r="M147" s="401">
        <f ca="1">L112</f>
        <v>0</v>
      </c>
      <c r="N147" s="398"/>
      <c r="O147" s="253"/>
      <c r="P147" s="253"/>
      <c r="S147" s="333"/>
      <c r="T147" s="333"/>
      <c r="U147" s="333"/>
    </row>
    <row r="148" spans="1:21" ht="25.5" customHeight="1" thickBot="1" x14ac:dyDescent="0.35">
      <c r="A148" s="253"/>
      <c r="B148" s="610" t="s">
        <v>323</v>
      </c>
      <c r="C148" s="611"/>
      <c r="D148" s="612"/>
      <c r="E148" s="253"/>
      <c r="F148" s="253"/>
      <c r="G148" s="253"/>
      <c r="H148" s="253"/>
      <c r="I148" s="400"/>
      <c r="J148" s="253"/>
      <c r="K148" s="253"/>
      <c r="L148" s="253"/>
      <c r="M148" s="613" t="s">
        <v>323</v>
      </c>
      <c r="N148" s="614"/>
      <c r="O148" s="253"/>
      <c r="P148" s="253"/>
      <c r="S148" s="333"/>
      <c r="T148" s="333"/>
      <c r="U148" s="333"/>
    </row>
    <row r="149" spans="1:21" ht="40.4" customHeight="1" thickBot="1" x14ac:dyDescent="0.35">
      <c r="A149" s="253"/>
      <c r="B149" s="627" t="s">
        <v>488</v>
      </c>
      <c r="C149" s="628"/>
      <c r="D149" s="403"/>
      <c r="E149" s="253"/>
      <c r="F149" s="253"/>
      <c r="G149" s="253"/>
      <c r="H149" s="253"/>
      <c r="I149" s="398"/>
      <c r="J149" s="253"/>
      <c r="K149" s="253"/>
      <c r="L149" s="253"/>
      <c r="M149" s="397"/>
      <c r="N149" s="398"/>
      <c r="O149" s="253"/>
      <c r="P149" s="253"/>
      <c r="S149" s="333"/>
      <c r="T149" s="333"/>
      <c r="U149" s="333"/>
    </row>
    <row r="150" spans="1:21" ht="40.4" customHeight="1" thickBot="1" x14ac:dyDescent="0.35">
      <c r="A150" s="253"/>
      <c r="B150" s="627" t="s">
        <v>489</v>
      </c>
      <c r="C150" s="628"/>
      <c r="D150" s="404"/>
      <c r="E150" s="253"/>
      <c r="F150" s="253"/>
      <c r="G150" s="253"/>
      <c r="H150" s="253"/>
      <c r="I150" s="398"/>
      <c r="J150" s="253"/>
      <c r="K150" s="253"/>
      <c r="L150" s="253"/>
      <c r="M150" s="397"/>
      <c r="N150" s="398"/>
      <c r="O150" s="253"/>
      <c r="P150" s="253"/>
      <c r="S150" s="333"/>
      <c r="T150" s="333"/>
      <c r="U150" s="333"/>
    </row>
    <row r="151" spans="1:21" ht="40.4" customHeight="1" thickBot="1" x14ac:dyDescent="0.35">
      <c r="A151" s="253"/>
      <c r="B151" s="627" t="s">
        <v>490</v>
      </c>
      <c r="C151" s="628"/>
      <c r="D151" s="405"/>
      <c r="E151" s="253"/>
      <c r="F151" s="253"/>
      <c r="G151" s="253"/>
      <c r="H151" s="253"/>
      <c r="I151" s="398"/>
      <c r="J151" s="253"/>
      <c r="K151" s="253"/>
      <c r="L151" s="253"/>
      <c r="M151" s="397"/>
      <c r="N151" s="398"/>
      <c r="O151" s="253"/>
      <c r="P151" s="253"/>
      <c r="S151" s="333"/>
      <c r="T151" s="333"/>
      <c r="U151" s="333"/>
    </row>
    <row r="152" spans="1:21" ht="40.4" customHeight="1" thickBot="1" x14ac:dyDescent="0.35">
      <c r="A152" s="253"/>
      <c r="B152" s="627" t="s">
        <v>491</v>
      </c>
      <c r="C152" s="628"/>
      <c r="D152" s="397"/>
      <c r="E152" s="253"/>
      <c r="F152" s="253"/>
      <c r="G152" s="253"/>
      <c r="H152" s="253"/>
      <c r="I152" s="398"/>
      <c r="J152" s="253"/>
      <c r="K152" s="253"/>
      <c r="L152" s="253"/>
      <c r="M152" s="399"/>
      <c r="N152" s="398"/>
      <c r="O152" s="253"/>
      <c r="P152" s="253"/>
      <c r="S152" s="333"/>
      <c r="T152" s="333"/>
      <c r="U152" s="333"/>
    </row>
    <row r="153" spans="1:21" ht="25.5" customHeight="1" thickBot="1" x14ac:dyDescent="0.35">
      <c r="A153" s="253"/>
      <c r="B153" s="610" t="s">
        <v>329</v>
      </c>
      <c r="C153" s="611"/>
      <c r="D153" s="612"/>
      <c r="E153" s="253"/>
      <c r="F153" s="253"/>
      <c r="G153" s="253"/>
      <c r="H153" s="253"/>
      <c r="I153" s="400"/>
      <c r="J153" s="253"/>
      <c r="K153" s="253"/>
      <c r="L153" s="253"/>
      <c r="M153" s="613" t="s">
        <v>329</v>
      </c>
      <c r="N153" s="614"/>
      <c r="O153" s="253"/>
      <c r="P153" s="253"/>
      <c r="S153" s="333"/>
      <c r="T153" s="333"/>
      <c r="U153" s="333"/>
    </row>
    <row r="154" spans="1:21" ht="40.4" customHeight="1" thickBot="1" x14ac:dyDescent="0.35">
      <c r="A154" s="253"/>
      <c r="B154" s="627" t="s">
        <v>330</v>
      </c>
      <c r="C154" s="628"/>
      <c r="D154" s="402">
        <f ca="1">D141+D143+D144-D146-D147+D149-D150+D151-D152</f>
        <v>0</v>
      </c>
      <c r="E154" s="253"/>
      <c r="F154" s="253"/>
      <c r="G154" s="253"/>
      <c r="H154" s="253"/>
      <c r="I154" s="398"/>
      <c r="J154" s="253"/>
      <c r="K154" s="253"/>
      <c r="L154" s="253"/>
      <c r="M154" s="406">
        <f ca="1">M141+M143+M144-M146-M147+M149-M150+M151-M152</f>
        <v>0</v>
      </c>
      <c r="N154" s="398"/>
      <c r="O154" s="253"/>
      <c r="P154" s="253"/>
      <c r="S154" s="333"/>
      <c r="T154" s="333"/>
      <c r="U154" s="333"/>
    </row>
    <row r="155" spans="1:21" ht="40.4" customHeight="1" thickBot="1" x14ac:dyDescent="0.35">
      <c r="A155" s="253"/>
      <c r="B155" s="627" t="s">
        <v>332</v>
      </c>
      <c r="C155" s="628"/>
      <c r="D155" s="407"/>
      <c r="E155" s="253"/>
      <c r="F155" s="253"/>
      <c r="G155" s="253"/>
      <c r="H155" s="253"/>
      <c r="I155" s="398"/>
      <c r="J155" s="253"/>
      <c r="K155" s="253"/>
      <c r="L155" s="253"/>
      <c r="M155" s="397"/>
      <c r="N155" s="398"/>
      <c r="O155" s="253"/>
      <c r="P155" s="253"/>
      <c r="S155" s="333"/>
      <c r="T155" s="333"/>
      <c r="U155" s="333"/>
    </row>
    <row r="156" spans="1:21" ht="40.4" customHeight="1" thickBot="1" x14ac:dyDescent="0.35">
      <c r="A156" s="253"/>
      <c r="B156" s="627" t="s">
        <v>334</v>
      </c>
      <c r="C156" s="628"/>
      <c r="D156" s="408">
        <f ca="1">D155-D154</f>
        <v>0</v>
      </c>
      <c r="E156" s="253"/>
      <c r="F156" s="253"/>
      <c r="G156" s="253"/>
      <c r="H156" s="253"/>
      <c r="I156" s="398"/>
      <c r="J156" s="253"/>
      <c r="K156" s="253"/>
      <c r="L156" s="253"/>
      <c r="M156" s="409">
        <f ca="1">M155-M154</f>
        <v>0</v>
      </c>
      <c r="N156" s="398"/>
      <c r="O156" s="253"/>
      <c r="P156" s="253"/>
      <c r="S156" s="333"/>
      <c r="T156" s="333"/>
      <c r="U156" s="333"/>
    </row>
    <row r="157" spans="1:21" ht="25.5" customHeight="1" thickBot="1" x14ac:dyDescent="0.35">
      <c r="A157" s="253"/>
      <c r="B157" s="610" t="s">
        <v>335</v>
      </c>
      <c r="C157" s="611"/>
      <c r="D157" s="612"/>
      <c r="E157" s="253"/>
      <c r="F157" s="253"/>
      <c r="G157" s="253"/>
      <c r="H157" s="253"/>
      <c r="I157" s="400"/>
      <c r="J157" s="253"/>
      <c r="K157" s="253"/>
      <c r="L157" s="253"/>
      <c r="M157" s="613" t="s">
        <v>335</v>
      </c>
      <c r="N157" s="614"/>
      <c r="O157" s="253"/>
      <c r="P157" s="253"/>
      <c r="S157" s="333"/>
      <c r="T157" s="333"/>
      <c r="U157" s="333"/>
    </row>
    <row r="158" spans="1:21" ht="40.4" customHeight="1" thickBot="1" x14ac:dyDescent="0.35">
      <c r="A158" s="253"/>
      <c r="B158" s="631" t="s">
        <v>319</v>
      </c>
      <c r="C158" s="632"/>
      <c r="D158" s="397"/>
      <c r="E158" s="253"/>
      <c r="F158" s="253"/>
      <c r="G158" s="253"/>
      <c r="H158" s="253"/>
      <c r="I158" s="398"/>
      <c r="J158" s="253"/>
      <c r="K158" s="253"/>
      <c r="L158" s="253"/>
      <c r="M158" s="405"/>
      <c r="N158" s="398"/>
      <c r="O158" s="253"/>
      <c r="P158" s="253"/>
      <c r="S158" s="333"/>
      <c r="T158" s="333"/>
      <c r="U158" s="333"/>
    </row>
    <row r="159" spans="1:21" ht="40.4" customHeight="1" thickBot="1" x14ac:dyDescent="0.35">
      <c r="A159" s="253"/>
      <c r="B159" s="633" t="s">
        <v>320</v>
      </c>
      <c r="C159" s="634"/>
      <c r="D159" s="397"/>
      <c r="E159" s="253"/>
      <c r="F159" s="253"/>
      <c r="G159" s="253"/>
      <c r="H159" s="253"/>
      <c r="I159" s="398"/>
      <c r="J159" s="253"/>
      <c r="K159" s="253"/>
      <c r="L159" s="253"/>
      <c r="M159" s="397"/>
      <c r="N159" s="398"/>
      <c r="O159" s="253"/>
      <c r="P159" s="253"/>
      <c r="S159" s="333"/>
      <c r="T159" s="333"/>
      <c r="U159" s="333"/>
    </row>
    <row r="160" spans="1:21" ht="40.4" customHeight="1" thickBot="1" x14ac:dyDescent="0.35">
      <c r="A160" s="253"/>
      <c r="B160" s="253"/>
      <c r="C160" s="253"/>
      <c r="D160" s="253"/>
      <c r="E160" s="253"/>
      <c r="F160" s="253"/>
      <c r="G160" s="253"/>
      <c r="H160" s="253"/>
      <c r="I160" s="253"/>
      <c r="J160" s="253"/>
      <c r="K160" s="253"/>
      <c r="L160" s="253"/>
      <c r="M160" s="253"/>
      <c r="N160" s="253"/>
      <c r="O160" s="253"/>
      <c r="P160" s="253"/>
      <c r="S160" s="333"/>
      <c r="T160" s="333"/>
      <c r="U160" s="333"/>
    </row>
    <row r="161" spans="1:21" ht="40.4" customHeight="1" thickBot="1" x14ac:dyDescent="0.35">
      <c r="A161" s="253"/>
      <c r="B161" s="610" t="s">
        <v>336</v>
      </c>
      <c r="C161" s="612"/>
      <c r="D161" s="411">
        <f ca="1">D155-D169-J169</f>
        <v>0</v>
      </c>
      <c r="E161" s="253"/>
      <c r="F161" s="253"/>
      <c r="G161" s="253"/>
      <c r="H161" s="253"/>
      <c r="I161" s="253"/>
      <c r="J161" s="253"/>
      <c r="K161" s="253"/>
      <c r="L161" s="253"/>
      <c r="M161" s="253"/>
      <c r="N161" s="253"/>
      <c r="O161" s="253"/>
      <c r="P161" s="253"/>
      <c r="S161" s="333"/>
      <c r="T161" s="333"/>
      <c r="U161" s="333"/>
    </row>
    <row r="162" spans="1:21" ht="40.4" customHeight="1" thickBot="1" x14ac:dyDescent="0.35">
      <c r="A162" s="253"/>
      <c r="B162" s="253"/>
      <c r="C162" s="253"/>
      <c r="D162" s="253"/>
      <c r="E162" s="253"/>
      <c r="F162" s="253"/>
      <c r="G162" s="253"/>
      <c r="H162" s="253"/>
      <c r="I162" s="253"/>
      <c r="J162" s="253"/>
      <c r="K162" s="253"/>
      <c r="L162" s="253"/>
      <c r="M162" s="253"/>
      <c r="N162" s="253"/>
      <c r="O162" s="253"/>
      <c r="P162" s="253"/>
      <c r="S162" s="333"/>
      <c r="T162" s="333"/>
      <c r="U162" s="333"/>
    </row>
    <row r="163" spans="1:21" ht="40.4" customHeight="1" thickBot="1" x14ac:dyDescent="0.35">
      <c r="A163" s="253"/>
      <c r="B163" s="635" t="s">
        <v>337</v>
      </c>
      <c r="C163" s="636"/>
      <c r="D163" s="412"/>
      <c r="E163" s="253"/>
      <c r="F163" s="253"/>
      <c r="G163" s="253"/>
      <c r="H163" s="253"/>
      <c r="I163" s="413" t="s">
        <v>342</v>
      </c>
      <c r="J163" s="412"/>
      <c r="K163" s="253"/>
      <c r="L163" s="253"/>
      <c r="M163" s="253"/>
      <c r="N163" s="253"/>
      <c r="O163" s="253"/>
      <c r="P163" s="253"/>
      <c r="S163" s="333"/>
      <c r="T163" s="333"/>
      <c r="U163" s="333"/>
    </row>
    <row r="164" spans="1:21" ht="40.4" customHeight="1" thickBot="1" x14ac:dyDescent="0.35">
      <c r="A164" s="253"/>
      <c r="B164" s="253"/>
      <c r="C164" s="253"/>
      <c r="D164" s="253"/>
      <c r="E164" s="253"/>
      <c r="F164" s="253"/>
      <c r="G164" s="253"/>
      <c r="H164" s="253"/>
      <c r="I164" s="253"/>
      <c r="J164" s="253"/>
      <c r="K164" s="253"/>
      <c r="L164" s="253"/>
      <c r="M164" s="253"/>
      <c r="N164" s="253"/>
      <c r="O164" s="253"/>
      <c r="P164" s="253"/>
      <c r="S164" s="333"/>
      <c r="T164" s="333"/>
      <c r="U164" s="333"/>
    </row>
    <row r="165" spans="1:21" ht="40.4" customHeight="1" thickBot="1" x14ac:dyDescent="0.35">
      <c r="A165" s="253"/>
      <c r="B165" s="635" t="s">
        <v>120</v>
      </c>
      <c r="C165" s="636"/>
      <c r="D165" s="414" t="str">
        <f>IF(D22="","",D22)</f>
        <v>USD</v>
      </c>
      <c r="E165" s="253"/>
      <c r="F165" s="396" t="s">
        <v>374</v>
      </c>
      <c r="G165" s="253"/>
      <c r="H165" s="253"/>
      <c r="I165" s="415" t="s">
        <v>120</v>
      </c>
      <c r="J165" s="416" t="str">
        <f>IF(D22="","",D22)</f>
        <v>USD</v>
      </c>
      <c r="K165" s="253"/>
      <c r="L165" s="396" t="s">
        <v>374</v>
      </c>
      <c r="M165" s="253"/>
      <c r="N165" s="253"/>
      <c r="O165" s="253"/>
      <c r="P165" s="253"/>
      <c r="S165" s="333"/>
      <c r="T165" s="333"/>
      <c r="U165" s="333"/>
    </row>
    <row r="166" spans="1:21" ht="40.4" customHeight="1" thickBot="1" x14ac:dyDescent="0.35">
      <c r="A166" s="253"/>
      <c r="B166" s="633" t="s">
        <v>340</v>
      </c>
      <c r="C166" s="634"/>
      <c r="D166" s="409">
        <f ca="1">D39</f>
        <v>0</v>
      </c>
      <c r="E166" s="253"/>
      <c r="F166" s="409">
        <f ca="1">D39</f>
        <v>0</v>
      </c>
      <c r="G166" s="253"/>
      <c r="H166" s="253"/>
      <c r="I166" s="410" t="s">
        <v>341</v>
      </c>
      <c r="J166" s="409">
        <f ca="1">D41</f>
        <v>0</v>
      </c>
      <c r="K166" s="253"/>
      <c r="L166" s="409">
        <f ca="1">D41</f>
        <v>0</v>
      </c>
      <c r="M166" s="253"/>
      <c r="N166" s="253"/>
      <c r="O166" s="253"/>
      <c r="P166" s="253"/>
      <c r="S166" s="333"/>
      <c r="T166" s="333"/>
      <c r="U166" s="333"/>
    </row>
    <row r="167" spans="1:21" ht="40.4" customHeight="1" thickBot="1" x14ac:dyDescent="0.35">
      <c r="A167" s="253"/>
      <c r="B167" s="633" t="s">
        <v>317</v>
      </c>
      <c r="C167" s="634"/>
      <c r="D167" s="401">
        <f ca="1">H71</f>
        <v>0</v>
      </c>
      <c r="E167" s="253"/>
      <c r="F167" s="409">
        <f ca="1">L71</f>
        <v>0</v>
      </c>
      <c r="G167" s="253"/>
      <c r="H167" s="253"/>
      <c r="I167" s="410" t="s">
        <v>317</v>
      </c>
      <c r="J167" s="401">
        <f ca="1">H72</f>
        <v>0</v>
      </c>
      <c r="K167" s="253"/>
      <c r="L167" s="409">
        <f ca="1">L72</f>
        <v>0</v>
      </c>
      <c r="M167" s="253"/>
      <c r="N167" s="253"/>
      <c r="O167" s="253"/>
      <c r="P167" s="253"/>
      <c r="S167" s="333"/>
      <c r="T167" s="333"/>
      <c r="U167" s="333"/>
    </row>
    <row r="168" spans="1:21" ht="40.4" customHeight="1" thickBot="1" x14ac:dyDescent="0.35">
      <c r="A168" s="253"/>
      <c r="B168" s="633" t="s">
        <v>318</v>
      </c>
      <c r="C168" s="634"/>
      <c r="D168" s="402">
        <f ca="1">H110</f>
        <v>0</v>
      </c>
      <c r="E168" s="253"/>
      <c r="F168" s="417">
        <f ca="1">L110</f>
        <v>0</v>
      </c>
      <c r="G168" s="253"/>
      <c r="H168" s="253"/>
      <c r="I168" s="410" t="s">
        <v>318</v>
      </c>
      <c r="J168" s="402">
        <f ca="1">H111</f>
        <v>0</v>
      </c>
      <c r="K168" s="253"/>
      <c r="L168" s="417">
        <f ca="1">L111</f>
        <v>0</v>
      </c>
      <c r="M168" s="253"/>
      <c r="N168" s="253"/>
      <c r="O168" s="253"/>
      <c r="P168" s="253"/>
      <c r="S168" s="333"/>
      <c r="T168" s="333"/>
      <c r="U168" s="333"/>
    </row>
    <row r="169" spans="1:21" ht="40.4" customHeight="1" thickBot="1" x14ac:dyDescent="0.35">
      <c r="A169" s="253"/>
      <c r="B169" s="629" t="s">
        <v>333</v>
      </c>
      <c r="C169" s="630"/>
      <c r="D169" s="419">
        <f ca="1">D166-D167-D168</f>
        <v>0</v>
      </c>
      <c r="E169" s="253"/>
      <c r="F169" s="419">
        <f ca="1">F166-F167-F168</f>
        <v>0</v>
      </c>
      <c r="G169" s="253"/>
      <c r="H169" s="253"/>
      <c r="I169" s="418" t="s">
        <v>333</v>
      </c>
      <c r="J169" s="419">
        <f ca="1">J166-J167-J168</f>
        <v>0</v>
      </c>
      <c r="K169" s="253"/>
      <c r="L169" s="419">
        <f ca="1">L166-L167-L168</f>
        <v>0</v>
      </c>
      <c r="M169" s="253"/>
      <c r="N169" s="253"/>
      <c r="O169" s="253"/>
      <c r="P169" s="253"/>
      <c r="S169" s="333"/>
      <c r="T169" s="333"/>
      <c r="U169" s="333"/>
    </row>
    <row r="170" spans="1:21" ht="40.4" customHeight="1" x14ac:dyDescent="0.3">
      <c r="A170" s="253"/>
      <c r="B170" s="253"/>
      <c r="C170" s="253"/>
      <c r="D170" s="253"/>
      <c r="E170" s="253"/>
      <c r="F170" s="253"/>
      <c r="G170" s="253"/>
      <c r="H170" s="253"/>
      <c r="I170" s="253"/>
      <c r="J170" s="253"/>
      <c r="K170" s="253"/>
      <c r="L170" s="253"/>
      <c r="M170" s="253"/>
      <c r="N170" s="253"/>
      <c r="O170" s="253"/>
      <c r="P170" s="253"/>
      <c r="S170" s="333"/>
      <c r="T170" s="333"/>
      <c r="U170" s="333"/>
    </row>
    <row r="171" spans="1:21" ht="25.5" customHeight="1" x14ac:dyDescent="0.3">
      <c r="A171" s="253"/>
      <c r="B171" s="368"/>
      <c r="C171" s="368"/>
      <c r="D171" s="368"/>
      <c r="E171" s="368"/>
      <c r="F171" s="368"/>
      <c r="G171" s="368"/>
      <c r="H171" s="368"/>
      <c r="I171" s="368"/>
      <c r="J171" s="368"/>
      <c r="K171" s="368"/>
      <c r="L171" s="373"/>
      <c r="M171" s="368"/>
      <c r="N171" s="368"/>
      <c r="O171" s="253"/>
      <c r="P171" s="253"/>
      <c r="S171" s="361"/>
      <c r="T171" s="361"/>
    </row>
    <row r="172" spans="1:21" ht="25.4" customHeight="1" x14ac:dyDescent="0.3">
      <c r="A172" s="253"/>
      <c r="B172" s="368"/>
      <c r="C172" s="368"/>
      <c r="D172" s="368"/>
      <c r="E172" s="368"/>
      <c r="F172" s="368"/>
      <c r="G172" s="368"/>
      <c r="H172" s="368"/>
      <c r="I172" s="368"/>
      <c r="J172" s="368"/>
      <c r="K172" s="368"/>
      <c r="L172" s="373"/>
      <c r="M172" s="368"/>
      <c r="N172" s="368"/>
      <c r="O172" s="253"/>
      <c r="P172" s="253"/>
      <c r="S172" s="361"/>
      <c r="T172" s="361"/>
    </row>
    <row r="173" spans="1:21" ht="43.4" customHeight="1" x14ac:dyDescent="0.3">
      <c r="A173" s="420" t="s">
        <v>354</v>
      </c>
      <c r="B173" s="421">
        <v>3</v>
      </c>
      <c r="C173" s="422">
        <v>44531</v>
      </c>
      <c r="D173" s="368"/>
      <c r="E173" s="368"/>
      <c r="F173" s="368"/>
      <c r="G173" s="368"/>
      <c r="H173" s="368"/>
      <c r="I173" s="368"/>
      <c r="J173" s="253"/>
      <c r="K173" s="253"/>
      <c r="L173" s="253"/>
      <c r="M173" s="253"/>
      <c r="N173" s="253"/>
      <c r="O173" s="253"/>
      <c r="P173" s="253"/>
      <c r="S173" s="361"/>
      <c r="T173" s="361"/>
    </row>
    <row r="174" spans="1:21" ht="40.4" customHeight="1" x14ac:dyDescent="0.3">
      <c r="B174" s="379"/>
      <c r="C174" s="379"/>
      <c r="D174" s="368"/>
      <c r="E174" s="368"/>
      <c r="F174" s="368"/>
      <c r="G174" s="368"/>
      <c r="H174" s="368"/>
      <c r="I174" s="368"/>
      <c r="J174" s="253"/>
      <c r="K174" s="253"/>
      <c r="L174" s="253"/>
      <c r="M174" s="253"/>
      <c r="N174" s="253"/>
      <c r="O174" s="253"/>
      <c r="P174" s="253"/>
      <c r="S174" s="361"/>
      <c r="T174" s="361"/>
    </row>
    <row r="175" spans="1:21" ht="25.5" customHeight="1" x14ac:dyDescent="0.3">
      <c r="B175" s="379"/>
      <c r="C175" s="379"/>
      <c r="D175" s="368"/>
      <c r="E175" s="368"/>
      <c r="F175" s="368"/>
      <c r="G175" s="368"/>
      <c r="H175" s="368"/>
      <c r="I175" s="368"/>
      <c r="J175" s="253"/>
      <c r="K175" s="253"/>
      <c r="L175" s="253"/>
      <c r="M175" s="253"/>
      <c r="N175" s="253"/>
      <c r="O175" s="253"/>
      <c r="P175" s="253"/>
      <c r="S175" s="361"/>
      <c r="T175" s="361"/>
    </row>
    <row r="176" spans="1:21" ht="25.5" customHeight="1" x14ac:dyDescent="0.3">
      <c r="B176" s="379"/>
      <c r="C176" s="379"/>
      <c r="D176" s="368"/>
      <c r="E176" s="368"/>
      <c r="F176" s="368"/>
      <c r="G176" s="368"/>
      <c r="H176" s="368"/>
      <c r="I176" s="368"/>
      <c r="J176" s="253"/>
      <c r="K176" s="253"/>
      <c r="L176" s="253"/>
      <c r="M176" s="253"/>
      <c r="N176" s="253"/>
      <c r="O176" s="253"/>
      <c r="P176" s="253"/>
      <c r="S176" s="361"/>
      <c r="T176" s="361"/>
    </row>
    <row r="177" spans="2:20" ht="25.5" customHeight="1" x14ac:dyDescent="0.3">
      <c r="B177" s="379"/>
      <c r="C177" s="379"/>
      <c r="D177" s="368"/>
      <c r="E177" s="368"/>
      <c r="F177" s="368"/>
      <c r="G177" s="368"/>
      <c r="H177" s="368"/>
      <c r="I177" s="368"/>
      <c r="J177" s="253"/>
      <c r="K177" s="253"/>
      <c r="L177" s="253"/>
      <c r="M177" s="253"/>
      <c r="N177" s="253"/>
      <c r="O177" s="253"/>
      <c r="P177" s="253"/>
      <c r="S177" s="361"/>
      <c r="T177" s="361"/>
    </row>
    <row r="178" spans="2:20" ht="25.5" customHeight="1" x14ac:dyDescent="0.3">
      <c r="B178" s="379"/>
      <c r="C178" s="379"/>
      <c r="D178" s="368"/>
      <c r="E178" s="368"/>
      <c r="F178" s="368"/>
      <c r="G178" s="368"/>
      <c r="H178" s="368"/>
      <c r="I178" s="368"/>
      <c r="J178" s="253"/>
      <c r="K178" s="253"/>
      <c r="L178" s="253"/>
      <c r="M178" s="253"/>
      <c r="N178" s="253"/>
      <c r="O178" s="253"/>
      <c r="P178" s="253"/>
      <c r="S178" s="361"/>
      <c r="T178" s="361"/>
    </row>
    <row r="179" spans="2:20" ht="25.5" customHeight="1" x14ac:dyDescent="0.3">
      <c r="B179" s="379"/>
      <c r="C179" s="379"/>
      <c r="D179" s="368"/>
      <c r="E179" s="368"/>
      <c r="F179" s="368"/>
      <c r="G179" s="368"/>
      <c r="H179" s="368"/>
      <c r="I179" s="368"/>
      <c r="J179" s="253"/>
      <c r="K179" s="253"/>
      <c r="L179" s="253"/>
      <c r="M179" s="253"/>
      <c r="N179" s="253"/>
      <c r="O179" s="253"/>
      <c r="P179" s="253"/>
      <c r="S179" s="361"/>
      <c r="T179" s="361"/>
    </row>
    <row r="180" spans="2:20" ht="25.5" customHeight="1" x14ac:dyDescent="0.3">
      <c r="B180" s="379"/>
      <c r="C180" s="379"/>
      <c r="D180" s="368"/>
      <c r="E180" s="368"/>
      <c r="F180" s="368"/>
      <c r="G180" s="368"/>
      <c r="H180" s="368"/>
      <c r="I180" s="368"/>
      <c r="J180" s="253"/>
      <c r="K180" s="253"/>
      <c r="L180" s="253"/>
      <c r="M180" s="253"/>
      <c r="N180" s="253"/>
      <c r="O180" s="253"/>
      <c r="P180" s="253"/>
      <c r="S180" s="361"/>
      <c r="T180" s="361"/>
    </row>
    <row r="181" spans="2:20" ht="25.5" customHeight="1" x14ac:dyDescent="0.3">
      <c r="B181" s="379"/>
      <c r="C181" s="379"/>
      <c r="D181" s="368"/>
      <c r="E181" s="368"/>
      <c r="F181" s="368"/>
      <c r="G181" s="368"/>
      <c r="H181" s="368"/>
      <c r="I181" s="368"/>
      <c r="J181" s="253"/>
      <c r="K181" s="253"/>
      <c r="L181" s="253"/>
      <c r="M181" s="253"/>
      <c r="N181" s="253"/>
      <c r="O181" s="253"/>
      <c r="P181" s="253"/>
      <c r="S181" s="361"/>
      <c r="T181" s="361"/>
    </row>
    <row r="182" spans="2:20" ht="25.5" customHeight="1" x14ac:dyDescent="0.3">
      <c r="B182" s="379"/>
      <c r="C182" s="379"/>
      <c r="D182" s="368"/>
      <c r="E182" s="368"/>
      <c r="F182" s="368"/>
      <c r="G182" s="368"/>
      <c r="H182" s="368"/>
      <c r="I182" s="368"/>
      <c r="J182" s="253"/>
      <c r="K182" s="253"/>
      <c r="L182" s="253"/>
      <c r="M182" s="253"/>
      <c r="N182" s="253"/>
      <c r="O182" s="253"/>
      <c r="P182" s="253"/>
      <c r="S182" s="361"/>
      <c r="T182" s="361"/>
    </row>
    <row r="183" spans="2:20" ht="25.5" customHeight="1" x14ac:dyDescent="0.3">
      <c r="B183" s="379"/>
      <c r="C183" s="379"/>
      <c r="D183" s="368"/>
      <c r="E183" s="368"/>
      <c r="F183" s="368"/>
      <c r="G183" s="368"/>
      <c r="H183" s="368"/>
      <c r="I183" s="368"/>
      <c r="J183" s="253"/>
      <c r="K183" s="253"/>
      <c r="L183" s="253"/>
      <c r="M183" s="253"/>
      <c r="N183" s="253"/>
      <c r="O183" s="253"/>
      <c r="P183" s="253"/>
      <c r="S183" s="361"/>
      <c r="T183" s="361"/>
    </row>
    <row r="184" spans="2:20" ht="25.5" customHeight="1" x14ac:dyDescent="0.3">
      <c r="B184" s="379"/>
      <c r="C184" s="379"/>
      <c r="D184" s="368"/>
      <c r="E184" s="368"/>
      <c r="F184" s="368"/>
      <c r="G184" s="368"/>
      <c r="H184" s="368"/>
      <c r="I184" s="368"/>
      <c r="J184" s="368"/>
      <c r="K184" s="253"/>
      <c r="L184" s="253"/>
      <c r="M184" s="253"/>
      <c r="N184" s="253"/>
      <c r="O184" s="253"/>
      <c r="P184" s="253"/>
      <c r="S184" s="361"/>
      <c r="T184" s="361"/>
    </row>
    <row r="185" spans="2:20" ht="25.5" customHeight="1" x14ac:dyDescent="0.3">
      <c r="B185" s="379"/>
      <c r="C185" s="379"/>
      <c r="D185" s="368"/>
      <c r="E185" s="368"/>
      <c r="F185" s="368"/>
      <c r="G185" s="368"/>
      <c r="H185" s="368"/>
      <c r="I185" s="368"/>
      <c r="J185" s="368"/>
      <c r="K185" s="253"/>
      <c r="L185" s="253"/>
      <c r="M185" s="253"/>
      <c r="N185" s="253"/>
      <c r="O185" s="253"/>
      <c r="P185" s="253"/>
      <c r="S185" s="361"/>
      <c r="T185" s="361"/>
    </row>
    <row r="186" spans="2:20" ht="25.5" customHeight="1" x14ac:dyDescent="0.3">
      <c r="B186" s="379"/>
      <c r="C186" s="379"/>
      <c r="D186" s="368"/>
      <c r="E186" s="368"/>
      <c r="F186" s="368"/>
      <c r="G186" s="368"/>
      <c r="H186" s="368"/>
      <c r="I186" s="368"/>
      <c r="J186" s="368"/>
      <c r="K186" s="368"/>
      <c r="L186" s="373"/>
      <c r="M186" s="253"/>
      <c r="N186" s="253"/>
      <c r="O186" s="253"/>
      <c r="P186" s="253"/>
      <c r="S186" s="361"/>
      <c r="T186" s="361"/>
    </row>
    <row r="187" spans="2:20" ht="25.5" customHeight="1" x14ac:dyDescent="0.3">
      <c r="B187" s="379"/>
      <c r="C187" s="379"/>
      <c r="D187" s="368"/>
      <c r="E187" s="368"/>
      <c r="F187" s="368"/>
      <c r="G187" s="368"/>
      <c r="H187" s="368"/>
      <c r="I187" s="368"/>
      <c r="J187" s="368"/>
      <c r="K187" s="368"/>
      <c r="L187" s="373"/>
      <c r="M187" s="253"/>
      <c r="N187" s="253"/>
      <c r="O187" s="253"/>
      <c r="P187" s="253"/>
      <c r="S187" s="361"/>
      <c r="T187" s="361"/>
    </row>
    <row r="188" spans="2:20" ht="25.5" customHeight="1" x14ac:dyDescent="0.3">
      <c r="B188" s="379"/>
      <c r="C188" s="379"/>
      <c r="D188" s="368"/>
      <c r="E188" s="368"/>
      <c r="F188" s="368"/>
      <c r="G188" s="368"/>
      <c r="H188" s="368"/>
      <c r="I188" s="368"/>
      <c r="J188" s="368"/>
      <c r="K188" s="368"/>
      <c r="L188" s="373"/>
      <c r="M188" s="253"/>
      <c r="N188" s="253"/>
      <c r="O188" s="253"/>
      <c r="P188" s="253"/>
      <c r="S188" s="361"/>
      <c r="T188" s="361"/>
    </row>
    <row r="189" spans="2:20" ht="25.5" customHeight="1" x14ac:dyDescent="0.3">
      <c r="B189" s="379"/>
      <c r="C189" s="379"/>
      <c r="D189" s="368"/>
      <c r="E189" s="368"/>
      <c r="F189" s="368"/>
      <c r="G189" s="368"/>
      <c r="H189" s="368"/>
      <c r="I189" s="368"/>
      <c r="J189" s="368"/>
      <c r="K189" s="368"/>
      <c r="L189" s="373"/>
      <c r="M189" s="253"/>
      <c r="N189" s="253"/>
      <c r="O189" s="253"/>
      <c r="P189" s="253"/>
      <c r="S189" s="361"/>
      <c r="T189" s="361"/>
    </row>
    <row r="190" spans="2:20" ht="25.5" customHeight="1" x14ac:dyDescent="0.3">
      <c r="B190" s="379"/>
      <c r="C190" s="379"/>
      <c r="D190" s="368"/>
      <c r="E190" s="368"/>
      <c r="F190" s="368"/>
      <c r="G190" s="368"/>
      <c r="H190" s="368"/>
      <c r="I190" s="368"/>
      <c r="J190" s="368"/>
      <c r="K190" s="368"/>
      <c r="L190" s="373"/>
      <c r="M190" s="253"/>
      <c r="N190" s="253"/>
      <c r="O190" s="253"/>
      <c r="P190" s="253"/>
      <c r="S190" s="361"/>
      <c r="T190" s="361"/>
    </row>
    <row r="191" spans="2:20" ht="25.5" customHeight="1" x14ac:dyDescent="0.3">
      <c r="B191" s="379"/>
      <c r="C191" s="379"/>
      <c r="D191" s="368"/>
      <c r="E191" s="368"/>
      <c r="F191" s="368"/>
      <c r="G191" s="368"/>
      <c r="H191" s="368"/>
      <c r="I191" s="368"/>
      <c r="J191" s="368"/>
      <c r="K191" s="368"/>
      <c r="L191" s="373"/>
      <c r="M191" s="253"/>
      <c r="N191" s="253"/>
      <c r="O191" s="253"/>
      <c r="P191" s="253"/>
      <c r="S191" s="361"/>
      <c r="T191" s="361"/>
    </row>
    <row r="192" spans="2:20" ht="25.5" customHeight="1" x14ac:dyDescent="0.3">
      <c r="B192" s="379"/>
      <c r="C192" s="379"/>
      <c r="D192" s="368"/>
      <c r="E192" s="368"/>
      <c r="F192" s="368"/>
      <c r="G192" s="368"/>
      <c r="H192" s="368"/>
      <c r="I192" s="368"/>
      <c r="J192" s="368"/>
      <c r="K192" s="368"/>
      <c r="L192" s="373"/>
      <c r="M192" s="253"/>
      <c r="N192" s="253"/>
      <c r="O192" s="253"/>
      <c r="P192" s="253"/>
      <c r="S192" s="361"/>
      <c r="T192" s="361"/>
    </row>
    <row r="193" spans="1:20" ht="25.5" customHeight="1" x14ac:dyDescent="0.3">
      <c r="B193" s="379"/>
      <c r="C193" s="379"/>
      <c r="D193" s="368"/>
      <c r="E193" s="368"/>
      <c r="F193" s="368"/>
      <c r="G193" s="368"/>
      <c r="H193" s="368"/>
      <c r="I193" s="368"/>
      <c r="J193" s="368"/>
      <c r="K193" s="368"/>
      <c r="L193" s="373"/>
      <c r="M193" s="253"/>
      <c r="N193" s="253"/>
      <c r="O193" s="253"/>
      <c r="P193" s="253"/>
      <c r="S193" s="361"/>
      <c r="T193" s="361"/>
    </row>
    <row r="194" spans="1:20" ht="25.5" customHeight="1" x14ac:dyDescent="0.3">
      <c r="B194" s="379"/>
      <c r="C194" s="379"/>
      <c r="D194" s="368"/>
      <c r="E194" s="368"/>
      <c r="F194" s="368"/>
      <c r="G194" s="368"/>
      <c r="H194" s="368"/>
      <c r="I194" s="368"/>
      <c r="J194" s="368"/>
      <c r="K194" s="368"/>
      <c r="L194" s="373"/>
      <c r="M194" s="253"/>
      <c r="N194" s="253"/>
      <c r="O194" s="253"/>
      <c r="P194" s="253"/>
      <c r="S194" s="361"/>
      <c r="T194" s="361"/>
    </row>
    <row r="195" spans="1:20" ht="25.5" customHeight="1" x14ac:dyDescent="0.3">
      <c r="B195" s="379"/>
      <c r="C195" s="379"/>
      <c r="D195" s="368"/>
      <c r="E195" s="368"/>
      <c r="F195" s="368"/>
      <c r="G195" s="368"/>
      <c r="H195" s="368"/>
      <c r="I195" s="368"/>
      <c r="J195" s="368"/>
      <c r="K195" s="368"/>
      <c r="L195" s="373"/>
      <c r="M195" s="253"/>
      <c r="N195" s="253"/>
      <c r="O195" s="253"/>
      <c r="P195" s="253"/>
      <c r="S195" s="361"/>
      <c r="T195" s="361"/>
    </row>
    <row r="196" spans="1:20" ht="25.5" customHeight="1" x14ac:dyDescent="0.3">
      <c r="B196" s="379"/>
      <c r="C196" s="379"/>
      <c r="D196" s="368"/>
      <c r="E196" s="368"/>
      <c r="F196" s="368"/>
      <c r="G196" s="368"/>
      <c r="H196" s="368"/>
      <c r="I196" s="368"/>
      <c r="J196" s="368"/>
      <c r="K196" s="368"/>
      <c r="L196" s="373"/>
      <c r="M196" s="253"/>
      <c r="N196" s="253"/>
      <c r="O196" s="253"/>
      <c r="P196" s="253"/>
      <c r="S196" s="361"/>
      <c r="T196" s="361"/>
    </row>
    <row r="197" spans="1:20" ht="25.5" customHeight="1" x14ac:dyDescent="0.3">
      <c r="B197" s="379"/>
      <c r="C197" s="379"/>
      <c r="D197" s="368"/>
      <c r="E197" s="368"/>
      <c r="F197" s="368"/>
      <c r="G197" s="368"/>
      <c r="H197" s="368"/>
      <c r="I197" s="368"/>
      <c r="J197" s="368"/>
      <c r="K197" s="368"/>
      <c r="L197" s="373"/>
      <c r="M197" s="368"/>
      <c r="N197" s="368"/>
      <c r="O197" s="368"/>
      <c r="P197" s="368"/>
      <c r="Q197" s="361"/>
      <c r="R197" s="361"/>
      <c r="S197" s="361"/>
      <c r="T197" s="361"/>
    </row>
    <row r="198" spans="1:20" ht="25.5" customHeight="1" x14ac:dyDescent="0.3">
      <c r="A198" s="256"/>
      <c r="B198" s="256"/>
      <c r="C198" s="256"/>
      <c r="D198" s="254"/>
      <c r="E198" s="254"/>
      <c r="F198" s="254"/>
      <c r="G198" s="254"/>
      <c r="H198" s="254"/>
      <c r="I198" s="254"/>
      <c r="J198" s="254"/>
      <c r="K198" s="254"/>
      <c r="L198" s="254"/>
      <c r="M198" s="254"/>
      <c r="N198" s="368"/>
      <c r="O198" s="368"/>
      <c r="P198" s="368"/>
      <c r="Q198" s="361"/>
      <c r="R198" s="361"/>
      <c r="S198" s="361"/>
      <c r="T198" s="361"/>
    </row>
    <row r="199" spans="1:20" ht="25.5" customHeight="1" x14ac:dyDescent="0.3">
      <c r="B199" s="379"/>
      <c r="C199" s="379"/>
      <c r="D199" s="368"/>
      <c r="E199" s="368"/>
      <c r="F199" s="368"/>
      <c r="G199" s="368"/>
      <c r="H199" s="368"/>
      <c r="I199" s="368"/>
      <c r="J199" s="368"/>
      <c r="K199" s="368"/>
      <c r="L199" s="373"/>
      <c r="M199" s="368"/>
      <c r="N199" s="368"/>
      <c r="O199" s="368"/>
      <c r="P199" s="368"/>
      <c r="Q199" s="361"/>
      <c r="R199" s="361"/>
      <c r="S199" s="361"/>
      <c r="T199" s="361"/>
    </row>
    <row r="200" spans="1:20" ht="25.5" customHeight="1" x14ac:dyDescent="0.3">
      <c r="B200" s="379"/>
      <c r="C200" s="379"/>
      <c r="D200" s="368"/>
      <c r="E200" s="368"/>
      <c r="F200" s="368"/>
      <c r="G200" s="368"/>
      <c r="H200" s="368"/>
      <c r="I200" s="368"/>
      <c r="J200" s="368"/>
      <c r="K200" s="368"/>
      <c r="L200" s="373"/>
      <c r="M200" s="368"/>
      <c r="N200" s="368"/>
      <c r="O200" s="368"/>
      <c r="P200" s="368"/>
      <c r="Q200" s="361"/>
      <c r="R200" s="361"/>
      <c r="S200" s="361"/>
      <c r="T200" s="361"/>
    </row>
    <row r="201" spans="1:20" ht="25.5" customHeight="1" x14ac:dyDescent="0.3">
      <c r="B201" s="379"/>
      <c r="C201" s="379"/>
      <c r="D201" s="368"/>
      <c r="E201" s="368"/>
      <c r="F201" s="368"/>
      <c r="G201" s="368"/>
      <c r="H201" s="368"/>
      <c r="I201" s="368"/>
      <c r="J201" s="368"/>
      <c r="K201" s="368"/>
      <c r="L201" s="373"/>
      <c r="M201" s="368"/>
      <c r="N201" s="368"/>
      <c r="O201" s="368"/>
      <c r="P201" s="368"/>
      <c r="Q201" s="361"/>
      <c r="R201" s="361"/>
      <c r="S201" s="361"/>
      <c r="T201" s="361"/>
    </row>
    <row r="202" spans="1:20" ht="25.5" customHeight="1" x14ac:dyDescent="0.3">
      <c r="B202" s="379"/>
      <c r="C202" s="379"/>
      <c r="D202" s="368"/>
      <c r="E202" s="368"/>
      <c r="F202" s="368"/>
      <c r="G202" s="368"/>
      <c r="H202" s="368"/>
      <c r="I202" s="368"/>
      <c r="J202" s="368"/>
      <c r="K202" s="368"/>
      <c r="L202" s="373"/>
      <c r="M202" s="368"/>
      <c r="N202" s="368"/>
      <c r="O202" s="368"/>
      <c r="P202" s="368"/>
      <c r="Q202" s="361"/>
      <c r="R202" s="361"/>
      <c r="S202" s="361"/>
      <c r="T202" s="361"/>
    </row>
    <row r="203" spans="1:20" ht="25.5" customHeight="1" x14ac:dyDescent="0.3">
      <c r="D203" s="253"/>
      <c r="E203" s="253"/>
      <c r="F203" s="253"/>
      <c r="G203" s="253"/>
      <c r="H203" s="253"/>
      <c r="I203" s="253"/>
      <c r="J203" s="253"/>
      <c r="K203" s="253"/>
      <c r="L203" s="253"/>
      <c r="M203" s="253"/>
      <c r="N203" s="253"/>
      <c r="O203" s="253"/>
      <c r="P203" s="253"/>
      <c r="T203" s="361"/>
    </row>
    <row r="204" spans="1:20" ht="25.5" customHeight="1" x14ac:dyDescent="0.3">
      <c r="B204" s="379"/>
      <c r="D204" s="253"/>
      <c r="E204" s="253"/>
      <c r="F204" s="253"/>
      <c r="G204" s="253"/>
      <c r="H204" s="253"/>
      <c r="I204" s="368"/>
      <c r="J204" s="368"/>
      <c r="K204" s="368"/>
      <c r="L204" s="373"/>
      <c r="M204" s="368"/>
      <c r="N204" s="368"/>
      <c r="O204" s="368"/>
      <c r="P204" s="368"/>
      <c r="Q204" s="361"/>
      <c r="R204" s="361"/>
      <c r="S204" s="361"/>
      <c r="T204" s="361"/>
    </row>
    <row r="205" spans="1:20" ht="25.5" customHeight="1" x14ac:dyDescent="0.3">
      <c r="B205" s="379"/>
      <c r="D205" s="253"/>
      <c r="E205" s="253"/>
      <c r="F205" s="253"/>
      <c r="G205" s="253"/>
      <c r="H205" s="253"/>
      <c r="I205" s="368"/>
      <c r="J205" s="368"/>
      <c r="K205" s="368"/>
      <c r="L205" s="373"/>
      <c r="M205" s="368"/>
      <c r="N205" s="368"/>
      <c r="O205" s="368"/>
      <c r="P205" s="368"/>
      <c r="Q205" s="361"/>
      <c r="R205" s="361"/>
      <c r="S205" s="361"/>
      <c r="T205" s="361"/>
    </row>
    <row r="206" spans="1:20" ht="25.5" customHeight="1" x14ac:dyDescent="0.3">
      <c r="B206" s="379"/>
      <c r="D206" s="253"/>
      <c r="E206" s="253"/>
      <c r="F206" s="253"/>
      <c r="G206" s="253"/>
      <c r="H206" s="253"/>
      <c r="I206" s="368"/>
      <c r="J206" s="368"/>
      <c r="K206" s="368"/>
      <c r="L206" s="373"/>
      <c r="M206" s="368"/>
      <c r="N206" s="368"/>
      <c r="O206" s="368"/>
      <c r="P206" s="368"/>
      <c r="Q206" s="361"/>
      <c r="R206" s="361"/>
      <c r="S206" s="361"/>
      <c r="T206" s="361"/>
    </row>
    <row r="207" spans="1:20" ht="25.5" customHeight="1" x14ac:dyDescent="0.3">
      <c r="B207" s="379"/>
      <c r="D207" s="253"/>
      <c r="E207" s="253"/>
      <c r="F207" s="253"/>
      <c r="G207" s="253"/>
      <c r="H207" s="253"/>
      <c r="I207" s="368"/>
      <c r="J207" s="368"/>
      <c r="K207" s="368"/>
      <c r="L207" s="373"/>
      <c r="M207" s="368"/>
      <c r="N207" s="368"/>
      <c r="O207" s="368"/>
      <c r="P207" s="368"/>
      <c r="Q207" s="361"/>
      <c r="R207" s="361"/>
      <c r="S207" s="361"/>
      <c r="T207" s="361"/>
    </row>
    <row r="208" spans="1:20" ht="25.5" customHeight="1" x14ac:dyDescent="0.3">
      <c r="B208" s="379"/>
      <c r="D208" s="253"/>
      <c r="E208" s="253"/>
      <c r="F208" s="253"/>
      <c r="G208" s="253"/>
      <c r="H208" s="253"/>
      <c r="I208" s="368"/>
      <c r="J208" s="368"/>
      <c r="K208" s="368"/>
      <c r="L208" s="373"/>
      <c r="M208" s="368"/>
      <c r="N208" s="368"/>
      <c r="O208" s="368"/>
      <c r="P208" s="368"/>
      <c r="Q208" s="361"/>
      <c r="R208" s="361"/>
      <c r="S208" s="361"/>
      <c r="T208" s="361"/>
    </row>
    <row r="209" spans="2:20" ht="50.15" customHeight="1" x14ac:dyDescent="0.3">
      <c r="B209" s="379"/>
      <c r="D209" s="253"/>
      <c r="E209" s="253"/>
      <c r="F209" s="253"/>
      <c r="G209" s="253"/>
      <c r="H209" s="253"/>
      <c r="I209" s="368"/>
      <c r="J209" s="368"/>
      <c r="K209" s="368"/>
      <c r="L209" s="373"/>
      <c r="M209" s="368"/>
      <c r="N209" s="368"/>
      <c r="O209" s="368"/>
      <c r="P209" s="368"/>
      <c r="Q209" s="361"/>
      <c r="R209" s="361"/>
      <c r="S209" s="361"/>
      <c r="T209" s="361"/>
    </row>
    <row r="210" spans="2:20" ht="50.15" customHeight="1" x14ac:dyDescent="0.3">
      <c r="B210" s="379"/>
      <c r="D210" s="253"/>
      <c r="E210" s="253"/>
      <c r="F210" s="253"/>
      <c r="G210" s="253"/>
      <c r="H210" s="253"/>
      <c r="I210" s="368"/>
      <c r="J210" s="368"/>
      <c r="K210" s="368"/>
      <c r="L210" s="373"/>
      <c r="M210" s="368"/>
      <c r="N210" s="368"/>
      <c r="O210" s="368"/>
      <c r="P210" s="368"/>
      <c r="Q210" s="361"/>
      <c r="R210" s="361"/>
      <c r="S210" s="361"/>
      <c r="T210" s="361"/>
    </row>
    <row r="211" spans="2:20" ht="50.15" customHeight="1" x14ac:dyDescent="0.3">
      <c r="B211" s="379"/>
      <c r="D211" s="253"/>
      <c r="E211" s="253"/>
      <c r="F211" s="253"/>
      <c r="G211" s="253"/>
      <c r="H211" s="253"/>
      <c r="I211" s="368"/>
      <c r="J211" s="368"/>
      <c r="K211" s="368"/>
      <c r="L211" s="373"/>
      <c r="M211" s="368"/>
      <c r="N211" s="368"/>
      <c r="O211" s="368"/>
      <c r="P211" s="368"/>
      <c r="Q211" s="361"/>
      <c r="R211" s="361"/>
      <c r="S211" s="361"/>
      <c r="T211" s="361"/>
    </row>
    <row r="212" spans="2:20" ht="50.15" customHeight="1" x14ac:dyDescent="0.3">
      <c r="B212" s="379"/>
      <c r="D212" s="253"/>
      <c r="E212" s="253"/>
      <c r="F212" s="253"/>
      <c r="G212" s="253"/>
      <c r="H212" s="253"/>
      <c r="I212" s="368"/>
      <c r="J212" s="368"/>
      <c r="K212" s="368"/>
      <c r="L212" s="373"/>
      <c r="M212" s="368"/>
      <c r="N212" s="368"/>
      <c r="O212" s="368"/>
      <c r="P212" s="368"/>
      <c r="Q212" s="361"/>
      <c r="R212" s="361"/>
      <c r="S212" s="361"/>
      <c r="T212" s="361"/>
    </row>
    <row r="213" spans="2:20" ht="25.5" customHeight="1" x14ac:dyDescent="0.3">
      <c r="B213" s="379"/>
      <c r="C213" s="379"/>
      <c r="D213" s="368"/>
      <c r="E213" s="368"/>
      <c r="F213" s="368"/>
      <c r="G213" s="368"/>
      <c r="H213" s="368"/>
      <c r="I213" s="368"/>
      <c r="J213" s="368"/>
      <c r="K213" s="368"/>
      <c r="L213" s="373"/>
      <c r="M213" s="368"/>
      <c r="N213" s="368"/>
      <c r="O213" s="368"/>
      <c r="P213" s="368"/>
      <c r="Q213" s="361"/>
      <c r="R213" s="361"/>
      <c r="S213" s="361"/>
      <c r="T213" s="361"/>
    </row>
    <row r="214" spans="2:20" ht="25.5" customHeight="1" x14ac:dyDescent="0.3">
      <c r="B214" s="379"/>
      <c r="D214" s="253"/>
      <c r="E214" s="253"/>
      <c r="F214" s="253"/>
      <c r="G214" s="253"/>
      <c r="H214" s="253"/>
      <c r="I214" s="368"/>
      <c r="J214" s="253"/>
      <c r="K214" s="253"/>
      <c r="L214" s="253"/>
      <c r="M214" s="253"/>
      <c r="N214" s="368"/>
      <c r="O214" s="253"/>
      <c r="P214" s="253"/>
      <c r="Q214" s="361"/>
      <c r="R214" s="361"/>
      <c r="S214" s="361"/>
      <c r="T214" s="361"/>
    </row>
    <row r="215" spans="2:20" ht="25.5" customHeight="1" x14ac:dyDescent="0.3">
      <c r="B215" s="379"/>
      <c r="C215" s="379"/>
      <c r="D215" s="368"/>
      <c r="E215" s="368"/>
      <c r="F215" s="368"/>
      <c r="G215" s="368"/>
      <c r="H215" s="368"/>
      <c r="I215" s="368"/>
      <c r="J215" s="253"/>
      <c r="K215" s="253"/>
      <c r="L215" s="253"/>
      <c r="M215" s="253"/>
      <c r="N215" s="253"/>
      <c r="O215" s="253"/>
      <c r="P215" s="253"/>
    </row>
    <row r="216" spans="2:20" ht="25.5" customHeight="1" x14ac:dyDescent="0.3">
      <c r="B216" s="379"/>
      <c r="D216" s="253"/>
      <c r="E216" s="253"/>
      <c r="F216" s="253"/>
      <c r="G216" s="253"/>
      <c r="H216" s="253"/>
      <c r="I216" s="368"/>
      <c r="J216" s="253"/>
      <c r="K216" s="253"/>
      <c r="L216" s="253"/>
      <c r="M216" s="253"/>
      <c r="N216" s="253"/>
      <c r="O216" s="253"/>
      <c r="P216" s="253"/>
    </row>
    <row r="217" spans="2:20" ht="25.5" customHeight="1" x14ac:dyDescent="0.3">
      <c r="B217" s="379"/>
      <c r="C217" s="379"/>
      <c r="D217" s="368"/>
      <c r="E217" s="368"/>
      <c r="F217" s="368"/>
      <c r="G217" s="368"/>
      <c r="H217" s="368"/>
      <c r="I217" s="368"/>
      <c r="J217" s="253"/>
      <c r="K217" s="253"/>
      <c r="L217" s="253"/>
      <c r="M217" s="253"/>
      <c r="N217" s="253"/>
      <c r="O217" s="253"/>
      <c r="P217" s="253"/>
    </row>
    <row r="218" spans="2:20" ht="25.5" customHeight="1" x14ac:dyDescent="0.3">
      <c r="B218" s="379"/>
      <c r="D218" s="253"/>
      <c r="E218" s="253"/>
      <c r="F218" s="253"/>
      <c r="G218" s="253"/>
      <c r="H218" s="253"/>
      <c r="I218" s="368"/>
      <c r="J218" s="253"/>
      <c r="K218" s="253"/>
      <c r="L218" s="253"/>
      <c r="M218" s="253"/>
      <c r="N218" s="253"/>
      <c r="O218" s="253"/>
      <c r="P218" s="253"/>
    </row>
    <row r="219" spans="2:20" ht="25.5" customHeight="1" x14ac:dyDescent="0.3">
      <c r="B219" s="379"/>
      <c r="C219" s="379"/>
      <c r="D219" s="368"/>
      <c r="E219" s="368"/>
      <c r="F219" s="368"/>
      <c r="G219" s="368"/>
      <c r="H219" s="368"/>
      <c r="I219" s="368"/>
      <c r="J219" s="253"/>
      <c r="K219" s="253"/>
      <c r="L219" s="253"/>
      <c r="M219" s="253"/>
      <c r="N219" s="253"/>
      <c r="O219" s="253"/>
      <c r="P219" s="253"/>
    </row>
    <row r="220" spans="2:20" ht="25.5" customHeight="1" x14ac:dyDescent="0.3">
      <c r="B220" s="379"/>
      <c r="D220" s="253"/>
      <c r="E220" s="253"/>
      <c r="F220" s="253"/>
      <c r="G220" s="253"/>
      <c r="H220" s="253"/>
      <c r="I220" s="368"/>
      <c r="J220" s="253"/>
      <c r="K220" s="253"/>
      <c r="L220" s="253"/>
      <c r="M220" s="253"/>
      <c r="N220" s="253"/>
      <c r="O220" s="253"/>
      <c r="P220" s="253"/>
    </row>
    <row r="221" spans="2:20" ht="25.5" customHeight="1" x14ac:dyDescent="0.3">
      <c r="B221" s="379"/>
      <c r="C221" s="379"/>
      <c r="D221" s="368"/>
      <c r="E221" s="368"/>
      <c r="F221" s="368"/>
      <c r="G221" s="253"/>
      <c r="H221" s="253"/>
      <c r="I221" s="253"/>
      <c r="J221" s="253"/>
      <c r="K221" s="253"/>
      <c r="L221" s="253"/>
      <c r="M221" s="253"/>
      <c r="N221" s="253"/>
      <c r="O221" s="253"/>
      <c r="P221" s="253"/>
    </row>
    <row r="222" spans="2:20" ht="25.5" customHeight="1" x14ac:dyDescent="0.3">
      <c r="B222" s="379"/>
      <c r="C222" s="379"/>
      <c r="D222" s="379"/>
      <c r="E222" s="379"/>
      <c r="F222" s="379"/>
    </row>
    <row r="223" spans="2:20" ht="25.5" customHeight="1" x14ac:dyDescent="0.3">
      <c r="B223" s="379"/>
      <c r="C223" s="379"/>
      <c r="D223" s="379"/>
      <c r="E223" s="379"/>
      <c r="F223" s="379"/>
    </row>
    <row r="224" spans="2:20" ht="25.5" customHeight="1" x14ac:dyDescent="0.3">
      <c r="B224" s="379"/>
      <c r="C224" s="379"/>
      <c r="D224" s="379"/>
      <c r="E224" s="379"/>
      <c r="F224" s="379"/>
    </row>
    <row r="225" spans="1:18" ht="25.5" customHeight="1" x14ac:dyDescent="0.3">
      <c r="B225" s="379"/>
      <c r="C225" s="379"/>
      <c r="D225" s="379"/>
      <c r="E225" s="379"/>
      <c r="F225" s="379"/>
    </row>
    <row r="226" spans="1:18" ht="25.5" customHeight="1" x14ac:dyDescent="0.3">
      <c r="B226" s="361"/>
      <c r="C226" s="374"/>
      <c r="D226" s="374"/>
      <c r="E226" s="374"/>
    </row>
    <row r="227" spans="1:18" ht="25.5" customHeight="1" x14ac:dyDescent="0.3">
      <c r="C227" s="374"/>
      <c r="D227" s="374"/>
      <c r="E227" s="374"/>
    </row>
    <row r="228" spans="1:18" s="374" customFormat="1" ht="25.4" customHeight="1" x14ac:dyDescent="0.3"/>
    <row r="229" spans="1:18" s="374" customFormat="1" ht="25.4" customHeight="1" x14ac:dyDescent="0.3"/>
    <row r="230" spans="1:18" s="374" customFormat="1" ht="25.4" customHeight="1" x14ac:dyDescent="0.3"/>
    <row r="231" spans="1:18" s="374" customFormat="1" ht="25.4" customHeight="1" x14ac:dyDescent="0.3"/>
    <row r="232" spans="1:18" s="374" customFormat="1" ht="25.4" customHeight="1" x14ac:dyDescent="0.3"/>
    <row r="233" spans="1:18" s="374" customFormat="1" ht="25.4" customHeight="1" x14ac:dyDescent="0.3"/>
    <row r="234" spans="1:18" s="374" customFormat="1" ht="25.4" customHeight="1" x14ac:dyDescent="0.3"/>
    <row r="235" spans="1:18" s="374" customFormat="1" ht="25.4" customHeight="1" x14ac:dyDescent="0.3"/>
    <row r="236" spans="1:18" s="374" customFormat="1" ht="25.4" customHeight="1" x14ac:dyDescent="0.3"/>
    <row r="237" spans="1:18" s="374" customFormat="1" ht="25.4" customHeight="1" x14ac:dyDescent="0.3"/>
    <row r="238" spans="1:18" s="374" customFormat="1" ht="25.4" customHeight="1" x14ac:dyDescent="0.3"/>
    <row r="239" spans="1:18" ht="25.4" customHeight="1" x14ac:dyDescent="0.3">
      <c r="A239" s="374"/>
      <c r="B239" s="374"/>
      <c r="C239" s="374"/>
      <c r="D239" s="374"/>
      <c r="E239" s="374"/>
      <c r="F239" s="374"/>
      <c r="G239" s="374"/>
      <c r="H239" s="374"/>
      <c r="I239" s="374"/>
      <c r="J239" s="374"/>
      <c r="K239" s="374"/>
      <c r="L239" s="374"/>
      <c r="M239" s="374"/>
      <c r="N239" s="374"/>
      <c r="O239" s="374"/>
      <c r="P239" s="374"/>
      <c r="Q239" s="374"/>
      <c r="R239" s="374"/>
    </row>
    <row r="240" spans="1:18" ht="25.4" customHeight="1" x14ac:dyDescent="0.3">
      <c r="A240" s="374"/>
      <c r="B240" s="374"/>
      <c r="C240" s="374"/>
      <c r="D240" s="374"/>
      <c r="E240" s="374"/>
      <c r="F240" s="374"/>
      <c r="G240" s="374"/>
      <c r="H240" s="374"/>
      <c r="I240" s="374"/>
      <c r="J240" s="374"/>
      <c r="K240" s="374"/>
      <c r="L240" s="374"/>
      <c r="M240" s="374"/>
      <c r="N240" s="374"/>
      <c r="O240" s="374"/>
      <c r="P240" s="374"/>
      <c r="Q240" s="374"/>
      <c r="R240" s="374"/>
    </row>
    <row r="241" spans="1:18" ht="25.4" customHeight="1" x14ac:dyDescent="0.3">
      <c r="A241" s="374"/>
      <c r="B241" s="374"/>
      <c r="C241" s="374"/>
      <c r="D241" s="374"/>
      <c r="E241" s="374"/>
      <c r="F241" s="374"/>
      <c r="G241" s="374"/>
      <c r="H241" s="374"/>
      <c r="I241" s="374"/>
      <c r="J241" s="374"/>
      <c r="K241" s="374"/>
      <c r="L241" s="374"/>
      <c r="M241" s="374"/>
      <c r="N241" s="374"/>
      <c r="O241" s="374"/>
      <c r="P241" s="374"/>
      <c r="Q241" s="374"/>
      <c r="R241" s="374"/>
    </row>
    <row r="242" spans="1:18" ht="25.4" customHeight="1" x14ac:dyDescent="0.3"/>
    <row r="243" spans="1:18" ht="25.4" customHeight="1" x14ac:dyDescent="0.3"/>
  </sheetData>
  <sheetProtection algorithmName="SHA-512" hashValue="gSZlO6nIFTioBwVsdxDu1JtOdjhRrwivsolfboMAz4QWQxTi/RIPPdBBjcUUdaAvViuULqf1gr05kFgCTH+sYg==" saltValue="oi03LMrk+9ipgzuLAAGbFA==" spinCount="100000" sheet="1" formatCells="0" formatColumns="0" formatRows="0" insertColumns="0" insertRows="0" insertHyperlinks="0" deleteColumns="0" deleteRows="0" sort="0" autoFilter="0" pivotTables="0"/>
  <mergeCells count="88">
    <mergeCell ref="B169:C169"/>
    <mergeCell ref="B156:C156"/>
    <mergeCell ref="B157:D157"/>
    <mergeCell ref="M157:N157"/>
    <mergeCell ref="B158:C158"/>
    <mergeCell ref="B159:C159"/>
    <mergeCell ref="B161:C161"/>
    <mergeCell ref="B163:C163"/>
    <mergeCell ref="B165:C165"/>
    <mergeCell ref="B166:C166"/>
    <mergeCell ref="B167:C167"/>
    <mergeCell ref="B168:C168"/>
    <mergeCell ref="B155:C155"/>
    <mergeCell ref="B146:C146"/>
    <mergeCell ref="B147:C147"/>
    <mergeCell ref="B148:D148"/>
    <mergeCell ref="M148:N148"/>
    <mergeCell ref="B149:C149"/>
    <mergeCell ref="B150:C150"/>
    <mergeCell ref="B151:C151"/>
    <mergeCell ref="B152:C152"/>
    <mergeCell ref="B153:D153"/>
    <mergeCell ref="M153:N153"/>
    <mergeCell ref="B154:C154"/>
    <mergeCell ref="B145:D145"/>
    <mergeCell ref="M145:N145"/>
    <mergeCell ref="B75:N75"/>
    <mergeCell ref="B114:N114"/>
    <mergeCell ref="B134:H134"/>
    <mergeCell ref="B135:H136"/>
    <mergeCell ref="A138:N138"/>
    <mergeCell ref="B140:C140"/>
    <mergeCell ref="B141:C141"/>
    <mergeCell ref="B142:D142"/>
    <mergeCell ref="M142:N142"/>
    <mergeCell ref="B143:C143"/>
    <mergeCell ref="B144:C144"/>
    <mergeCell ref="B57:N57"/>
    <mergeCell ref="B41:C41"/>
    <mergeCell ref="F41:G41"/>
    <mergeCell ref="B43:C43"/>
    <mergeCell ref="F43:G43"/>
    <mergeCell ref="B45:E45"/>
    <mergeCell ref="B46:C46"/>
    <mergeCell ref="K46:N48"/>
    <mergeCell ref="I47:I52"/>
    <mergeCell ref="K50:N52"/>
    <mergeCell ref="B53:D53"/>
    <mergeCell ref="B54:D54"/>
    <mergeCell ref="B39:C39"/>
    <mergeCell ref="F39:G39"/>
    <mergeCell ref="B28:C28"/>
    <mergeCell ref="F28:H28"/>
    <mergeCell ref="B29:C29"/>
    <mergeCell ref="F29:H29"/>
    <mergeCell ref="B30:C30"/>
    <mergeCell ref="A32:N32"/>
    <mergeCell ref="B34:C34"/>
    <mergeCell ref="B36:C36"/>
    <mergeCell ref="F36:G36"/>
    <mergeCell ref="B37:C37"/>
    <mergeCell ref="F37:G37"/>
    <mergeCell ref="B25:C25"/>
    <mergeCell ref="F25:H25"/>
    <mergeCell ref="B26:C26"/>
    <mergeCell ref="F26:H26"/>
    <mergeCell ref="B27:C27"/>
    <mergeCell ref="F27:H27"/>
    <mergeCell ref="B24:D24"/>
    <mergeCell ref="F24:I24"/>
    <mergeCell ref="B18:C18"/>
    <mergeCell ref="F18:H18"/>
    <mergeCell ref="B19:C19"/>
    <mergeCell ref="F19:H19"/>
    <mergeCell ref="B20:C20"/>
    <mergeCell ref="F20:H20"/>
    <mergeCell ref="B21:C21"/>
    <mergeCell ref="F21:H21"/>
    <mergeCell ref="B22:C22"/>
    <mergeCell ref="F22:H22"/>
    <mergeCell ref="B23:C23"/>
    <mergeCell ref="B17:D17"/>
    <mergeCell ref="F17:I17"/>
    <mergeCell ref="A6:C6"/>
    <mergeCell ref="A7:B7"/>
    <mergeCell ref="A8:B8"/>
    <mergeCell ref="A9:B9"/>
    <mergeCell ref="A15:N15"/>
  </mergeCells>
  <conditionalFormatting sqref="A138:N141 A142:B142 E142:N142 A143:N144 A145:B145 E145:N145 A146:N147 A148:B148 E148:N148 A149:N152 A153:B153 E153:N153 A154:N156 A157:B157 E157:N157 A158:N170">
    <cfRule type="expression" dxfId="238" priority="58">
      <formula>OR($I$7="",$I$7="Costed Workplan")</formula>
    </cfRule>
  </conditionalFormatting>
  <conditionalFormatting sqref="B34:D34">
    <cfRule type="expression" dxfId="237" priority="57">
      <formula>OR($D$37&lt;$D$28,$D$37=$D$28)</formula>
    </cfRule>
  </conditionalFormatting>
  <conditionalFormatting sqref="B161:D161">
    <cfRule type="expression" dxfId="236" priority="78">
      <formula>AND(OR($D$163="No",$D$163=""),OR($J$163="No",$J$163=""))</formula>
    </cfRule>
  </conditionalFormatting>
  <conditionalFormatting sqref="B163:D169">
    <cfRule type="expression" dxfId="235" priority="4">
      <formula>OR($D$29="",$D$29="No")</formula>
    </cfRule>
  </conditionalFormatting>
  <conditionalFormatting sqref="B165:D169">
    <cfRule type="expression" dxfId="234" priority="79">
      <formula>OR($D$163="",$D$163="No")</formula>
    </cfRule>
  </conditionalFormatting>
  <conditionalFormatting sqref="B39:H39">
    <cfRule type="expression" dxfId="233" priority="47">
      <formula>OR($D$29="",$D$29="No")</formula>
    </cfRule>
  </conditionalFormatting>
  <conditionalFormatting sqref="B41:H41">
    <cfRule type="expression" dxfId="232" priority="46">
      <formula>OR($D$30="No",$D$30="")</formula>
    </cfRule>
  </conditionalFormatting>
  <conditionalFormatting sqref="B43:H43">
    <cfRule type="expression" dxfId="231" priority="56">
      <formula>AND(OR($D$29="No",$D$29=""),OR($D$30="No",$D$30=""))</formula>
    </cfRule>
  </conditionalFormatting>
  <conditionalFormatting sqref="B134:H136">
    <cfRule type="expression" dxfId="230" priority="27">
      <formula>OR(AND(OR(AND($D$37&gt;100000,$G$132&gt;=($D$37-100000)*0.2),$D$37&lt;=100000),OR(AND($H$37&gt;100000,$H$132&gt;=($H$37-100000)*0.2),AND($H$37&lt;=100000,$H$37&gt;0))),AND(OR(AND($D$37&gt;100000,$G$132&gt;=($D$37-100000)*0.2),$D$37&lt;=100000),$H$37=0),AND(AND($D$37&gt;100000,$G$132&lt;($D$37-100000)*0.2),OR(AND($H$37&gt;100000,$H$132&gt;=($H$37-100000)*0.2),AND($H$37&lt;=100000,$H$37&gt;0))))</formula>
    </cfRule>
  </conditionalFormatting>
  <conditionalFormatting sqref="C60:C69">
    <cfRule type="cellIs" dxfId="229" priority="85" operator="equal">
      <formula>"CCM Evolution"</formula>
    </cfRule>
    <cfRule type="cellIs" dxfId="228" priority="87" operator="equal">
      <formula>"COVID19RM"</formula>
    </cfRule>
  </conditionalFormatting>
  <conditionalFormatting sqref="C79:C108">
    <cfRule type="cellIs" dxfId="227" priority="2" operator="equal">
      <formula>"COVID19RM"</formula>
    </cfRule>
    <cfRule type="cellIs" dxfId="226" priority="1" operator="equal">
      <formula>"CCM Evolution"</formula>
    </cfRule>
  </conditionalFormatting>
  <conditionalFormatting sqref="D39">
    <cfRule type="cellIs" dxfId="225" priority="51" operator="greaterThan">
      <formula>$I$22</formula>
    </cfRule>
  </conditionalFormatting>
  <conditionalFormatting sqref="D41">
    <cfRule type="cellIs" dxfId="224" priority="50" operator="greaterThan">
      <formula>$I$29</formula>
    </cfRule>
  </conditionalFormatting>
  <conditionalFormatting sqref="E36">
    <cfRule type="expression" dxfId="223" priority="53">
      <formula>OR($I$7="",$I$7="Costed Workplan")</formula>
    </cfRule>
  </conditionalFormatting>
  <conditionalFormatting sqref="E37">
    <cfRule type="expression" dxfId="222" priority="52">
      <formula>OR($I$7="",$I$7="Costed Workplan")</formula>
    </cfRule>
    <cfRule type="cellIs" dxfId="221" priority="94" operator="greaterThan">
      <formula>1</formula>
    </cfRule>
    <cfRule type="cellIs" dxfId="220" priority="91" operator="lessThan">
      <formula>0.85</formula>
    </cfRule>
    <cfRule type="cellIs" dxfId="219" priority="82" operator="equal">
      <formula>""</formula>
    </cfRule>
  </conditionalFormatting>
  <conditionalFormatting sqref="E38 E40 E42 G46:G54">
    <cfRule type="expression" dxfId="218" priority="71">
      <formula>OR($I$7="",$I$7="Costed Workplan")</formula>
    </cfRule>
  </conditionalFormatting>
  <conditionalFormatting sqref="E39 E41">
    <cfRule type="expression" dxfId="217" priority="67">
      <formula>OR($I$7="",$I$7="Costed Workplan")</formula>
    </cfRule>
  </conditionalFormatting>
  <conditionalFormatting sqref="E39">
    <cfRule type="cellIs" dxfId="216" priority="90" operator="greaterThan">
      <formula>1</formula>
    </cfRule>
    <cfRule type="expression" dxfId="215" priority="89">
      <formula>AND($I$21&gt;0,E39&lt;85%)</formula>
    </cfRule>
    <cfRule type="expression" dxfId="214" priority="83">
      <formula>AND($I$21=0,E39&lt;40%)</formula>
    </cfRule>
    <cfRule type="cellIs" dxfId="213" priority="81" operator="equal">
      <formula>""</formula>
    </cfRule>
  </conditionalFormatting>
  <conditionalFormatting sqref="E41">
    <cfRule type="expression" dxfId="212" priority="93">
      <formula>AND($I$28=0,$E$41&lt;40%)</formula>
    </cfRule>
    <cfRule type="expression" dxfId="211" priority="92">
      <formula>AND($I$28&gt;0,$E$41&lt;85%)</formula>
    </cfRule>
    <cfRule type="cellIs" dxfId="210" priority="88" operator="greaterThan">
      <formula>1</formula>
    </cfRule>
    <cfRule type="cellIs" dxfId="209" priority="80" operator="equal">
      <formula>""</formula>
    </cfRule>
  </conditionalFormatting>
  <conditionalFormatting sqref="F165:F169">
    <cfRule type="expression" dxfId="208" priority="75">
      <formula>OR($D$163="",$D$163="No")</formula>
    </cfRule>
    <cfRule type="expression" dxfId="207" priority="73">
      <formula>OR($I$7="",$I$7="EXPENDITURE REPORT",$I$7="Costed Workplan")</formula>
    </cfRule>
  </conditionalFormatting>
  <conditionalFormatting sqref="F36:H43">
    <cfRule type="expression" dxfId="206" priority="54">
      <formula>OR($I$7="",$I$7="Costed Workplan")</formula>
    </cfRule>
  </conditionalFormatting>
  <conditionalFormatting sqref="F17:I22">
    <cfRule type="expression" dxfId="205" priority="45">
      <formula>OR($D$29="No",$D$29="")</formula>
    </cfRule>
  </conditionalFormatting>
  <conditionalFormatting sqref="F24:I29">
    <cfRule type="expression" dxfId="204" priority="44">
      <formula>OR($D$30="No",$D$30="")</formula>
    </cfRule>
  </conditionalFormatting>
  <conditionalFormatting sqref="H59:H73">
    <cfRule type="expression" dxfId="203" priority="70">
      <formula>OR($I$7="",$I$7="Costed Workplan")</formula>
    </cfRule>
  </conditionalFormatting>
  <conditionalFormatting sqref="H78:H112">
    <cfRule type="expression" dxfId="202" priority="66">
      <formula>OR($I$7="",$I$7="Costed Workplan")</formula>
    </cfRule>
  </conditionalFormatting>
  <conditionalFormatting sqref="H116:H131">
    <cfRule type="expression" dxfId="201" priority="64">
      <formula>OR($I$7="",$I$7="Costed Workplan")</formula>
    </cfRule>
  </conditionalFormatting>
  <conditionalFormatting sqref="H132">
    <cfRule type="expression" dxfId="200" priority="63">
      <formula>OR($I$7="",$I$7="Costed Workplan")</formula>
    </cfRule>
  </conditionalFormatting>
  <conditionalFormatting sqref="I11">
    <cfRule type="expression" dxfId="199" priority="26">
      <formula>OR($D$29="No",$D$29="")</formula>
    </cfRule>
  </conditionalFormatting>
  <conditionalFormatting sqref="I13">
    <cfRule type="expression" dxfId="198" priority="25">
      <formula>OR($D$30="No",$D$30="")</formula>
    </cfRule>
  </conditionalFormatting>
  <conditionalFormatting sqref="I22">
    <cfRule type="cellIs" dxfId="197" priority="49" operator="lessThan">
      <formula>$D$39</formula>
    </cfRule>
  </conditionalFormatting>
  <conditionalFormatting sqref="I29">
    <cfRule type="cellIs" dxfId="196" priority="48" operator="lessThan">
      <formula>$D$41</formula>
    </cfRule>
  </conditionalFormatting>
  <conditionalFormatting sqref="I46:I52">
    <cfRule type="expression" dxfId="195" priority="55">
      <formula>OR(AND($E$54&lt;=2,$G$54&lt;=2),AND($E$54&gt;2,$G$54&lt;=2,$G$54&gt;0))</formula>
    </cfRule>
  </conditionalFormatting>
  <conditionalFormatting sqref="I163:J169">
    <cfRule type="expression" dxfId="194" priority="3">
      <formula>OR($D$30="No",$D$30="")</formula>
    </cfRule>
  </conditionalFormatting>
  <conditionalFormatting sqref="I165:J169">
    <cfRule type="expression" dxfId="193" priority="76">
      <formula>OR($J$163="",$J$163="No")</formula>
    </cfRule>
  </conditionalFormatting>
  <conditionalFormatting sqref="J36">
    <cfRule type="expression" dxfId="192" priority="40">
      <formula>OR($I$7="",$I$7="Costed Workplan")</formula>
    </cfRule>
  </conditionalFormatting>
  <conditionalFormatting sqref="J37">
    <cfRule type="cellIs" dxfId="191" priority="43" operator="greaterThan">
      <formula>1</formula>
    </cfRule>
    <cfRule type="cellIs" dxfId="190" priority="42" operator="lessThan">
      <formula>0.85</formula>
    </cfRule>
    <cfRule type="cellIs" dxfId="189" priority="41" operator="equal">
      <formula>""</formula>
    </cfRule>
  </conditionalFormatting>
  <conditionalFormatting sqref="J39">
    <cfRule type="cellIs" dxfId="188" priority="36" operator="equal">
      <formula>""</formula>
    </cfRule>
    <cfRule type="cellIs" dxfId="187" priority="37" operator="greaterThan">
      <formula>1</formula>
    </cfRule>
    <cfRule type="expression" dxfId="186" priority="38">
      <formula>AND($I$21&gt;0,J39&lt;85%)</formula>
    </cfRule>
    <cfRule type="expression" dxfId="185" priority="39">
      <formula>AND($I$21=0,J39&lt;40%)</formula>
    </cfRule>
  </conditionalFormatting>
  <conditionalFormatting sqref="J41">
    <cfRule type="cellIs" dxfId="184" priority="33" operator="greaterThan">
      <formula>1</formula>
    </cfRule>
    <cfRule type="expression" dxfId="183" priority="34">
      <formula>AND($I$28&gt;0,$J$41&lt;85%)</formula>
    </cfRule>
    <cfRule type="expression" dxfId="182" priority="35">
      <formula>AND($I$28=0,$J$41&lt;40%)</formula>
    </cfRule>
    <cfRule type="cellIs" dxfId="181" priority="32" operator="equal">
      <formula>""</formula>
    </cfRule>
  </conditionalFormatting>
  <conditionalFormatting sqref="J70:J73">
    <cfRule type="expression" dxfId="180" priority="68">
      <formula>OR($I$7="",$I$7="Costed Workplan")</formula>
    </cfRule>
  </conditionalFormatting>
  <conditionalFormatting sqref="J78:J108">
    <cfRule type="expression" dxfId="179" priority="18">
      <formula>OR($I$7="",$I$7="Costed Workplan")</formula>
    </cfRule>
  </conditionalFormatting>
  <conditionalFormatting sqref="J109:J112">
    <cfRule type="expression" dxfId="178" priority="65">
      <formula>OR($I$7="",$I$7="Costed Workplan")</formula>
    </cfRule>
  </conditionalFormatting>
  <conditionalFormatting sqref="J116:J131">
    <cfRule type="expression" dxfId="177" priority="62">
      <formula>OR($I$7="",$I$7="Costed Workplan")</formula>
    </cfRule>
  </conditionalFormatting>
  <conditionalFormatting sqref="J132">
    <cfRule type="expression" dxfId="176" priority="61">
      <formula>OR($I$7="",$I$7="Costed Workplan")</formula>
    </cfRule>
  </conditionalFormatting>
  <conditionalFormatting sqref="J36:K43">
    <cfRule type="expression" dxfId="175" priority="31">
      <formula>OR($I$7="",$I$7="EXPENDITURE REPORT",$I$7="Costed Workplan")</formula>
    </cfRule>
  </conditionalFormatting>
  <conditionalFormatting sqref="J39:K39">
    <cfRule type="expression" dxfId="174" priority="30">
      <formula>OR($D$29="",$D$29="No")</formula>
    </cfRule>
  </conditionalFormatting>
  <conditionalFormatting sqref="J41:K41">
    <cfRule type="expression" dxfId="173" priority="29">
      <formula>OR($D$30="No",$D$30="")</formula>
    </cfRule>
  </conditionalFormatting>
  <conditionalFormatting sqref="J43:K43">
    <cfRule type="expression" dxfId="172" priority="28">
      <formula>AND(OR($D$29="No",$D$29=""),OR($D$30="No",$D$30=""))</formula>
    </cfRule>
  </conditionalFormatting>
  <conditionalFormatting sqref="J59:L69">
    <cfRule type="expression" dxfId="171" priority="22">
      <formula>OR($I$7="",$I$7="Costed Workplan")</formula>
    </cfRule>
  </conditionalFormatting>
  <conditionalFormatting sqref="K116:K131">
    <cfRule type="expression" dxfId="170" priority="14">
      <formula>OR($I$7="",$I$7="Costed Workplan")</formula>
    </cfRule>
  </conditionalFormatting>
  <conditionalFormatting sqref="K78:L108">
    <cfRule type="expression" dxfId="169" priority="11">
      <formula>OR($I$7="",$I$7="Costed Workplan")</formula>
    </cfRule>
  </conditionalFormatting>
  <conditionalFormatting sqref="K46:N48">
    <cfRule type="expression" dxfId="168" priority="96">
      <formula>COUNTIF($D$47:$D$52, "*Evolution")=0</formula>
    </cfRule>
  </conditionalFormatting>
  <conditionalFormatting sqref="K50:N52">
    <cfRule type="expression" dxfId="167" priority="95">
      <formula>COUNTIF($D$47:$D$52, "*C19RM")=0</formula>
    </cfRule>
  </conditionalFormatting>
  <conditionalFormatting sqref="L59:L69">
    <cfRule type="expression" dxfId="166" priority="21">
      <formula>$I$7="Expenditure Report"</formula>
    </cfRule>
  </conditionalFormatting>
  <conditionalFormatting sqref="L70:L73">
    <cfRule type="expression" dxfId="165" priority="23">
      <formula>OR($I$7="",$I$7="EXPENDITURE REPORT",$I$7="Costed Workplan")</formula>
    </cfRule>
  </conditionalFormatting>
  <conditionalFormatting sqref="L78:L108">
    <cfRule type="expression" dxfId="164" priority="10">
      <formula>$I$7="Expenditure Report"</formula>
    </cfRule>
  </conditionalFormatting>
  <conditionalFormatting sqref="L109:L112">
    <cfRule type="expression" dxfId="163" priority="19">
      <formula>OR($I$7="",$I$7="EXPENDITURE REPORT",$I$7="Costed Workplan")</formula>
    </cfRule>
  </conditionalFormatting>
  <conditionalFormatting sqref="L116">
    <cfRule type="expression" dxfId="162" priority="8">
      <formula>OR($I$7="",$I$7="Costed Workplan")</formula>
    </cfRule>
    <cfRule type="expression" dxfId="161" priority="7">
      <formula>$I$7="Expenditure Report"</formula>
    </cfRule>
  </conditionalFormatting>
  <conditionalFormatting sqref="L117:L131">
    <cfRule type="expression" dxfId="160" priority="13">
      <formula>$I$7="Expenditure Report"</formula>
    </cfRule>
  </conditionalFormatting>
  <conditionalFormatting sqref="L165:L169">
    <cfRule type="expression" dxfId="159" priority="72">
      <formula>OR($I$7="",$I$7="EXPENDITURE REPORT",$I$7="Costed Workplan")</formula>
    </cfRule>
    <cfRule type="expression" dxfId="158" priority="74">
      <formula>OR($J$163="",$J$163="No")</formula>
    </cfRule>
  </conditionalFormatting>
  <conditionalFormatting sqref="L117:N132">
    <cfRule type="expression" dxfId="157" priority="60">
      <formula>OR($I$7="",$I$7="EXPENDITURE REPORT",$I$7="Costed Workplan")</formula>
    </cfRule>
  </conditionalFormatting>
  <conditionalFormatting sqref="M59:N73">
    <cfRule type="expression" dxfId="156" priority="24">
      <formula>OR($I$7="",$I$7="EXPENDITURE REPORT",$I$7="Costed Workplan")</formula>
    </cfRule>
  </conditionalFormatting>
  <conditionalFormatting sqref="M78:N112">
    <cfRule type="expression" dxfId="155" priority="12">
      <formula>OR($I$7="",$I$7="EXPENDITURE REPORT",$I$7="Costed Workplan")</formula>
    </cfRule>
  </conditionalFormatting>
  <conditionalFormatting sqref="M116:N116">
    <cfRule type="expression" dxfId="154" priority="9">
      <formula>OR($I$7="",$I$7="EXPENDITURE REPORT",$I$7="Costed Workplan")</formula>
    </cfRule>
  </conditionalFormatting>
  <conditionalFormatting sqref="M140:N159">
    <cfRule type="expression" dxfId="153" priority="59">
      <formula>OR($I$7="",$I$7="EXPENDITURE REPORT",$I$7="Costed Workplan")</formula>
    </cfRule>
  </conditionalFormatting>
  <dataValidations count="8">
    <dataValidation type="list" allowBlank="1" showInputMessage="1" showErrorMessage="1" sqref="E60:E69 E79:E108" xr:uid="{5324A8C3-D0BF-4844-9776-A65A0A3AA919}">
      <formula1>INDIRECT(SUBSTITUTE(C60&amp;D60," ",""))</formula1>
    </dataValidation>
    <dataValidation type="list" allowBlank="1" showInputMessage="1" showErrorMessage="1" sqref="D60:D69 D79:D108" xr:uid="{BC444B78-2873-4178-B378-8AF787FEDB6C}">
      <formula1>INDIRECT(SUBSTITUTE(C60," ",""))</formula1>
    </dataValidation>
    <dataValidation type="list" allowBlank="1" showInputMessage="1" showErrorMessage="1" sqref="F60:F69 F79:F108" xr:uid="{06F08BF2-D220-44E6-883B-A6A2C7CC087D}">
      <formula1>INDIRECT(SUBSTITUTE(C60&amp;D60&amp;E60," ",""))</formula1>
    </dataValidation>
    <dataValidation type="decimal" allowBlank="1" showInputMessage="1" showErrorMessage="1" sqref="G60:G69 H60:H68 L60:L68" xr:uid="{1510D9F6-C1BE-4504-9A50-E85E136B2059}">
      <formula1>0</formula1>
      <formula2>500000</formula2>
    </dataValidation>
    <dataValidation type="whole" allowBlank="1" showInputMessage="1" showErrorMessage="1" sqref="D23" xr:uid="{4AD2510C-3A46-45D2-B3ED-1116F38ACEF5}">
      <formula1>0</formula1>
      <formula2>1000000</formula2>
    </dataValidation>
    <dataValidation type="decimal" allowBlank="1" showInputMessage="1" showErrorMessage="1" sqref="D141 L166:L168 D146:D147 D149:D152 D158:D159 J166:J168 D166:D168 M141 M143:M144 M146:M147 M149:M152 M158:M159 F166:F168 D143" xr:uid="{7DA3DECB-3FB5-4307-B67C-BFB601638727}">
      <formula1>0</formula1>
      <formula2>9999999</formula2>
    </dataValidation>
    <dataValidation type="decimal" allowBlank="1" showInputMessage="1" showErrorMessage="1" sqref="D154:D156 D169 J169 D161 M154:M156 F169 L169" xr:uid="{FE1DF90A-C672-4BED-924E-09E4171814CF}">
      <formula1>-9999999</formula1>
      <formula2>9999999</formula2>
    </dataValidation>
    <dataValidation type="decimal" allowBlank="1" showInputMessage="1" showErrorMessage="1" sqref="D144" xr:uid="{2BF7DFCB-5379-48A5-A6EF-33763F14D9E4}">
      <formula1>-999999</formula1>
      <formula2>9999999</formula2>
    </dataValidation>
  </dataValidations>
  <hyperlinks>
    <hyperlink ref="I9" location="SUMMARY!A5" display="Summary graphs, CCM Funding Envelope" xr:uid="{D3EF2946-A3D9-483B-8CD2-F9E4F8119EAB}"/>
    <hyperlink ref="I11" location="SUMMARY!A94" display="Summary graphs, CCM Evolution" xr:uid="{8AF4FACE-9663-4E78-9197-8244735CB624}"/>
    <hyperlink ref="I13" location="SUMMARY!A136" display="Summary graphs, C19RM Engagement support" xr:uid="{E3A5EAB4-958A-4924-A6EB-F20FD37FFDD0}"/>
  </hyperlinks>
  <pageMargins left="0.7" right="0.7" top="0.75" bottom="0.75" header="0.3" footer="0.3"/>
  <pageSetup paperSize="8" scale="42" fitToHeight="0" orientation="landscape" r:id="rId1"/>
  <rowBreaks count="1" manualBreakCount="1">
    <brk id="56" max="13" man="1"/>
  </rowBreaks>
  <drawing r:id="rId2"/>
  <legacyDrawing r:id="rId3"/>
  <tableParts count="6">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2">
        <x14:dataValidation type="list" allowBlank="1" showInputMessage="1" showErrorMessage="1" xr:uid="{957B0106-535E-4F0B-B1B0-5493414D13DD}">
          <x14:formula1>
            <xm:f>List_DropDown_Cells!$K$2:$K$20</xm:f>
          </x14:formula1>
          <xm:sqref>F117:F131</xm:sqref>
        </x14:dataValidation>
        <x14:dataValidation type="list" allowBlank="1" showInputMessage="1" showErrorMessage="1" xr:uid="{C8D4142C-BE37-4ED3-9BA1-FF36941A43EA}">
          <x14:formula1>
            <xm:f>List_CCM_Names!$A$1:$A$124</xm:f>
          </x14:formula1>
          <xm:sqref>D18</xm:sqref>
        </x14:dataValidation>
        <x14:dataValidation type="list" allowBlank="1" showInputMessage="1" showErrorMessage="1" xr:uid="{BC685520-F9C4-473F-87B6-421F237E3BCD}">
          <x14:formula1>
            <xm:f>List_DropDown_Cells!$C$19:$C$22</xm:f>
          </x14:formula1>
          <xm:sqref>D117:D131</xm:sqref>
        </x14:dataValidation>
        <x14:dataValidation type="list" allowBlank="1" showInputMessage="1" showErrorMessage="1" xr:uid="{F04C812F-224B-4D5D-A12A-D02B8984EBF3}">
          <x14:formula1>
            <xm:f>List_DropDown_Cells!$G$27:$G$32</xm:f>
          </x14:formula1>
          <xm:sqref>E117:E131</xm:sqref>
        </x14:dataValidation>
        <x14:dataValidation type="list" allowBlank="1" showInputMessage="1" showErrorMessage="1" xr:uid="{C6A32C7B-9E20-46EC-B9D8-22780493ABFF}">
          <x14:formula1>
            <xm:f>List_DropDown_Cells!$A$19:$A$21</xm:f>
          </x14:formula1>
          <xm:sqref>C60:C69 C79:C108</xm:sqref>
        </x14:dataValidation>
        <x14:dataValidation type="list" allowBlank="1" showInputMessage="1" showErrorMessage="1" xr:uid="{5FC87E2C-ACB7-4DE3-BADA-1C50A8FBCD34}">
          <x14:formula1>
            <xm:f>List_DropDown_Cells!$A$8:$A$9</xm:f>
          </x14:formula1>
          <xm:sqref>J163 D163 D29:D30</xm:sqref>
        </x14:dataValidation>
        <x14:dataValidation type="list" allowBlank="1" showInputMessage="1" showErrorMessage="1" xr:uid="{F6A18430-6D0C-49D3-96F7-728506EE63A4}">
          <x14:formula1>
            <xm:f>List_DropDown_Cells!$E$2:$E$6</xm:f>
          </x14:formula1>
          <xm:sqref>C47:C52</xm:sqref>
        </x14:dataValidation>
        <x14:dataValidation type="list" allowBlank="1" showInputMessage="1" showErrorMessage="1" xr:uid="{A1337F3D-01CD-4069-8B86-6959FC3A9C5A}">
          <x14:formula1>
            <xm:f>List_DropDown_Cells!$A$2:$A$3</xm:f>
          </x14:formula1>
          <xm:sqref>D22</xm:sqref>
        </x14:dataValidation>
        <x14:dataValidation type="list" allowBlank="1" showInputMessage="1" showErrorMessage="1" xr:uid="{77235D3A-A5D8-4C53-9BF8-824EF8E6F74A}">
          <x14:formula1>
            <xm:f>List_DropDown_Cells!$C$8:$C$12</xm:f>
          </x14:formula1>
          <xm:sqref>D47:D52</xm:sqref>
        </x14:dataValidation>
        <x14:dataValidation type="list" allowBlank="1" showInputMessage="1" showErrorMessage="1" xr:uid="{93E68511-8DAC-4679-8C25-860E3C83B8CC}">
          <x14:formula1>
            <xm:f>List_DropDown_Cells!$G$2:$G$4</xm:f>
          </x14:formula1>
          <xm:sqref>I7</xm:sqref>
        </x14:dataValidation>
        <x14:dataValidation type="list" allowBlank="1" showInputMessage="1" showErrorMessage="1" xr:uid="{DDB0F58E-2396-4545-AD01-9260C7E9530F}">
          <x14:formula1>
            <xm:f>List_DropDown_Cells!$C$2:$C$5</xm:f>
          </x14:formula1>
          <xm:sqref>D25</xm:sqref>
        </x14:dataValidation>
        <x14:dataValidation type="list" allowBlank="1" showInputMessage="1" showErrorMessage="1" xr:uid="{AA090775-78AD-43A9-BED9-B07C86B46648}">
          <x14:formula1>
            <xm:f>List_DropDown_Cells!$G$7:$G$9</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ACD5-2400-4411-B21F-CB1D24F16D5C}">
  <sheetPr>
    <pageSetUpPr fitToPage="1"/>
  </sheetPr>
  <dimension ref="A1:AR243"/>
  <sheetViews>
    <sheetView showGridLines="0" zoomScale="40" zoomScaleNormal="40" zoomScaleSheetLayoutView="30" workbookViewId="0">
      <selection activeCell="I7" sqref="I7"/>
    </sheetView>
  </sheetViews>
  <sheetFormatPr baseColWidth="10" defaultColWidth="10.58203125" defaultRowHeight="25.5" customHeight="1" x14ac:dyDescent="0.3"/>
  <cols>
    <col min="1" max="1" width="11.58203125" style="12" customWidth="1"/>
    <col min="2" max="2" width="12.08203125" style="12" customWidth="1"/>
    <col min="3" max="3" width="35.08203125" style="12" customWidth="1"/>
    <col min="4" max="4" width="30.58203125" style="12" customWidth="1"/>
    <col min="5" max="5" width="24.08203125" style="12" customWidth="1"/>
    <col min="6" max="7" width="20.58203125" style="12" customWidth="1"/>
    <col min="8" max="8" width="17.08203125" style="12" customWidth="1"/>
    <col min="9" max="9" width="84.08203125" style="12" customWidth="1"/>
    <col min="10" max="10" width="19.58203125" style="12" customWidth="1"/>
    <col min="11" max="11" width="40.58203125" style="12" customWidth="1"/>
    <col min="12" max="13" width="20.58203125" style="12" customWidth="1"/>
    <col min="14" max="14" width="62.08203125" style="12" customWidth="1"/>
    <col min="15" max="15" width="10.58203125" style="12"/>
    <col min="16" max="16" width="21.58203125" style="12" customWidth="1"/>
    <col min="17" max="17" width="30.58203125" style="12" customWidth="1"/>
    <col min="18" max="18" width="18.58203125" style="12" customWidth="1"/>
    <col min="19" max="19" width="12.08203125" style="12" customWidth="1"/>
    <col min="20" max="20" width="3.08203125" style="12" customWidth="1"/>
    <col min="21" max="21" width="2.5" style="12" customWidth="1"/>
    <col min="22" max="22" width="10.58203125" style="12" customWidth="1"/>
    <col min="23" max="16384" width="10.58203125" style="12"/>
  </cols>
  <sheetData>
    <row r="1" spans="1:22" ht="25.5" customHeight="1" x14ac:dyDescent="0.3">
      <c r="A1" s="102"/>
      <c r="B1" s="102"/>
      <c r="C1" s="102"/>
      <c r="D1" s="101"/>
      <c r="E1" s="101"/>
      <c r="F1" s="102"/>
      <c r="G1" s="102"/>
      <c r="H1" s="102"/>
      <c r="I1" s="102"/>
      <c r="J1" s="102"/>
      <c r="K1" s="102"/>
      <c r="L1" s="102"/>
      <c r="M1" s="102"/>
      <c r="N1" s="102"/>
      <c r="O1" s="102"/>
      <c r="P1" s="102"/>
    </row>
    <row r="2" spans="1:22" ht="25.5" customHeight="1" x14ac:dyDescent="0.3">
      <c r="A2" s="102"/>
      <c r="B2" s="101"/>
      <c r="C2" s="101"/>
      <c r="D2" s="101"/>
      <c r="E2" s="101"/>
      <c r="F2" s="101"/>
      <c r="G2" s="101"/>
      <c r="H2" s="101"/>
      <c r="I2" s="101"/>
      <c r="J2" s="102"/>
      <c r="K2" s="102"/>
      <c r="L2" s="102"/>
      <c r="M2" s="102"/>
      <c r="N2" s="102"/>
      <c r="O2" s="101"/>
      <c r="P2" s="101"/>
      <c r="Q2" s="11"/>
    </row>
    <row r="3" spans="1:22" ht="25.5" customHeight="1" x14ac:dyDescent="0.3">
      <c r="A3" s="101"/>
      <c r="B3" s="101"/>
      <c r="C3" s="101"/>
      <c r="D3" s="101"/>
      <c r="E3" s="101"/>
      <c r="F3" s="101"/>
      <c r="G3" s="101"/>
      <c r="H3" s="101"/>
      <c r="I3" s="103" t="s">
        <v>347</v>
      </c>
      <c r="J3" s="102"/>
      <c r="K3" s="102"/>
      <c r="L3" s="102"/>
      <c r="M3" s="102"/>
      <c r="N3" s="102"/>
      <c r="O3" s="101"/>
      <c r="P3" s="101"/>
      <c r="Q3" s="11"/>
      <c r="R3" s="11"/>
      <c r="S3" s="11"/>
      <c r="T3" s="11"/>
      <c r="U3" s="11"/>
      <c r="V3" s="11"/>
    </row>
    <row r="4" spans="1:22" ht="25.4" customHeight="1" x14ac:dyDescent="0.3">
      <c r="A4" s="101"/>
      <c r="B4" s="101"/>
      <c r="C4" s="101"/>
      <c r="D4" s="101"/>
      <c r="E4" s="101"/>
      <c r="F4" s="101"/>
      <c r="G4" s="101"/>
      <c r="H4" s="101"/>
      <c r="I4" s="101"/>
      <c r="J4" s="102"/>
      <c r="K4" s="102"/>
      <c r="L4" s="102"/>
      <c r="M4" s="102"/>
      <c r="N4" s="102"/>
      <c r="O4" s="101"/>
      <c r="P4" s="101"/>
      <c r="Q4" s="11"/>
      <c r="R4" s="11"/>
      <c r="S4" s="11"/>
      <c r="T4" s="11"/>
      <c r="U4" s="11"/>
      <c r="V4" s="11"/>
    </row>
    <row r="5" spans="1:22" ht="25.4" customHeight="1" thickBot="1" x14ac:dyDescent="0.35">
      <c r="A5" s="101"/>
      <c r="B5" s="101"/>
      <c r="C5" s="101"/>
      <c r="D5" s="101"/>
      <c r="E5" s="101"/>
      <c r="F5" s="101"/>
      <c r="G5" s="101"/>
      <c r="H5" s="101"/>
      <c r="I5" s="101"/>
      <c r="J5" s="102"/>
      <c r="K5" s="102"/>
      <c r="L5" s="102"/>
      <c r="M5" s="102"/>
      <c r="N5" s="102"/>
      <c r="O5" s="101"/>
      <c r="P5" s="101"/>
      <c r="Q5" s="11"/>
      <c r="R5" s="11"/>
      <c r="S5" s="11"/>
      <c r="T5" s="11"/>
      <c r="U5" s="11"/>
      <c r="V5" s="11"/>
    </row>
    <row r="6" spans="1:22" ht="25.4" customHeight="1" thickBot="1" x14ac:dyDescent="0.35">
      <c r="A6" s="460" t="s">
        <v>360</v>
      </c>
      <c r="B6" s="460"/>
      <c r="C6" s="460"/>
      <c r="D6" s="101"/>
      <c r="E6" s="101"/>
      <c r="F6" s="101"/>
      <c r="G6" s="101"/>
      <c r="H6" s="101"/>
      <c r="I6" s="104" t="s">
        <v>348</v>
      </c>
      <c r="J6" s="102"/>
      <c r="K6" s="105"/>
      <c r="L6" s="102"/>
      <c r="M6" s="102"/>
      <c r="N6" s="102"/>
      <c r="O6" s="101"/>
      <c r="P6" s="101"/>
      <c r="Q6" s="11"/>
      <c r="R6" s="11"/>
      <c r="S6" s="11"/>
      <c r="T6" s="11"/>
      <c r="U6" s="11"/>
      <c r="V6" s="11"/>
    </row>
    <row r="7" spans="1:22" ht="25.4" customHeight="1" thickBot="1" x14ac:dyDescent="0.35">
      <c r="A7" s="510" t="s">
        <v>362</v>
      </c>
      <c r="B7" s="510"/>
      <c r="C7" s="14"/>
      <c r="D7" s="101"/>
      <c r="E7" s="101"/>
      <c r="F7" s="101"/>
      <c r="G7" s="101"/>
      <c r="H7" s="101"/>
      <c r="I7" s="84" t="s">
        <v>349</v>
      </c>
      <c r="J7" s="102"/>
      <c r="K7" s="102"/>
      <c r="L7" s="102"/>
      <c r="M7" s="102"/>
      <c r="N7" s="102"/>
      <c r="O7" s="101"/>
      <c r="P7" s="101"/>
      <c r="Q7" s="11"/>
      <c r="R7" s="11"/>
      <c r="S7" s="11"/>
      <c r="T7" s="11"/>
      <c r="U7" s="11"/>
      <c r="V7" s="11"/>
    </row>
    <row r="8" spans="1:22" ht="25.4" customHeight="1" thickBot="1" x14ac:dyDescent="0.35">
      <c r="A8" s="510" t="s">
        <v>366</v>
      </c>
      <c r="B8" s="510"/>
      <c r="C8" s="15"/>
      <c r="D8" s="101"/>
      <c r="E8" s="101"/>
      <c r="F8" s="101"/>
      <c r="G8" s="101"/>
      <c r="H8" s="101"/>
      <c r="I8" s="102"/>
      <c r="J8" s="102"/>
      <c r="K8" s="102"/>
      <c r="L8" s="102"/>
      <c r="M8" s="102"/>
      <c r="N8" s="102"/>
      <c r="O8" s="101"/>
      <c r="P8" s="101"/>
      <c r="Q8" s="11"/>
      <c r="R8" s="11"/>
      <c r="S8" s="11"/>
      <c r="T8" s="11"/>
      <c r="U8" s="11"/>
      <c r="V8" s="11"/>
    </row>
    <row r="9" spans="1:22" ht="25.4" customHeight="1" thickBot="1" x14ac:dyDescent="0.35">
      <c r="A9" s="510" t="s">
        <v>361</v>
      </c>
      <c r="B9" s="510"/>
      <c r="C9" s="14"/>
      <c r="D9" s="101"/>
      <c r="E9" s="101"/>
      <c r="F9" s="101"/>
      <c r="G9" s="101"/>
      <c r="H9" s="101"/>
      <c r="I9" s="106" t="s">
        <v>358</v>
      </c>
      <c r="J9" s="102"/>
      <c r="K9" s="102"/>
      <c r="L9" s="102"/>
      <c r="M9" s="102"/>
      <c r="N9" s="102"/>
      <c r="O9" s="101"/>
      <c r="P9" s="101"/>
      <c r="Q9" s="11"/>
      <c r="R9" s="11"/>
      <c r="S9" s="11"/>
      <c r="T9" s="11"/>
      <c r="U9" s="11"/>
      <c r="V9" s="11"/>
    </row>
    <row r="10" spans="1:22" ht="25.4" customHeight="1" thickBot="1" x14ac:dyDescent="0.35">
      <c r="A10" s="101"/>
      <c r="B10" s="101"/>
      <c r="C10" s="101"/>
      <c r="D10" s="101"/>
      <c r="E10" s="101"/>
      <c r="F10" s="101"/>
      <c r="G10" s="101"/>
      <c r="H10" s="101"/>
      <c r="I10" s="107"/>
      <c r="J10" s="102"/>
      <c r="K10" s="102"/>
      <c r="L10" s="102"/>
      <c r="M10" s="102"/>
      <c r="N10" s="102"/>
      <c r="O10" s="101"/>
      <c r="P10" s="101"/>
      <c r="Q10" s="11"/>
      <c r="R10" s="11"/>
      <c r="S10" s="11"/>
      <c r="T10" s="11"/>
      <c r="U10" s="11"/>
      <c r="V10" s="11"/>
    </row>
    <row r="11" spans="1:22" ht="25.4" customHeight="1" thickBot="1" x14ac:dyDescent="0.35">
      <c r="A11" s="101"/>
      <c r="B11" s="101"/>
      <c r="C11" s="101"/>
      <c r="D11" s="101"/>
      <c r="E11" s="101"/>
      <c r="F11" s="101"/>
      <c r="G11" s="101"/>
      <c r="H11" s="101"/>
      <c r="I11" s="108" t="s">
        <v>359</v>
      </c>
      <c r="J11" s="109"/>
      <c r="K11" s="102"/>
      <c r="L11" s="102"/>
      <c r="M11" s="102"/>
      <c r="N11" s="102"/>
      <c r="O11" s="101"/>
      <c r="P11" s="101"/>
      <c r="Q11" s="11"/>
      <c r="R11" s="11"/>
      <c r="S11" s="11"/>
      <c r="T11" s="11"/>
      <c r="U11" s="11"/>
      <c r="V11" s="11"/>
    </row>
    <row r="12" spans="1:22" ht="25.4" customHeight="1" thickBot="1" x14ac:dyDescent="0.35">
      <c r="A12" s="101"/>
      <c r="B12" s="101"/>
      <c r="C12" s="101"/>
      <c r="D12" s="101"/>
      <c r="E12" s="101"/>
      <c r="F12" s="101"/>
      <c r="G12" s="101"/>
      <c r="H12" s="101"/>
      <c r="I12" s="102"/>
      <c r="J12" s="102"/>
      <c r="K12" s="102"/>
      <c r="L12" s="102"/>
      <c r="M12" s="102"/>
      <c r="N12" s="102"/>
      <c r="O12" s="101"/>
      <c r="P12" s="101"/>
      <c r="Q12" s="11"/>
      <c r="R12" s="11"/>
      <c r="S12" s="11"/>
      <c r="T12" s="11"/>
      <c r="U12" s="11"/>
      <c r="V12" s="11"/>
    </row>
    <row r="13" spans="1:22" ht="25.4" customHeight="1" thickBot="1" x14ac:dyDescent="0.35">
      <c r="A13" s="101"/>
      <c r="B13" s="101"/>
      <c r="C13" s="101"/>
      <c r="D13" s="101"/>
      <c r="E13" s="101"/>
      <c r="F13" s="101"/>
      <c r="G13" s="101"/>
      <c r="H13" s="101"/>
      <c r="I13" s="106" t="s">
        <v>382</v>
      </c>
      <c r="J13" s="102"/>
      <c r="K13" s="102"/>
      <c r="L13" s="102"/>
      <c r="M13" s="102"/>
      <c r="N13" s="102"/>
      <c r="O13" s="101"/>
      <c r="P13" s="101"/>
      <c r="Q13" s="11"/>
      <c r="R13" s="11"/>
      <c r="S13" s="11"/>
      <c r="T13" s="11"/>
      <c r="U13" s="11"/>
      <c r="V13" s="11"/>
    </row>
    <row r="14" spans="1:22" ht="25.4" customHeight="1" thickBot="1" x14ac:dyDescent="0.35">
      <c r="A14" s="101"/>
      <c r="B14" s="101"/>
      <c r="C14" s="101"/>
      <c r="D14" s="101"/>
      <c r="E14" s="101"/>
      <c r="F14" s="101"/>
      <c r="G14" s="101"/>
      <c r="H14" s="101"/>
      <c r="I14" s="101"/>
      <c r="J14" s="102"/>
      <c r="K14" s="102"/>
      <c r="L14" s="102"/>
      <c r="M14" s="102"/>
      <c r="N14" s="102"/>
      <c r="O14" s="101"/>
      <c r="P14" s="101"/>
      <c r="Q14" s="11"/>
      <c r="R14" s="11"/>
      <c r="S14" s="11"/>
      <c r="T14" s="11"/>
      <c r="U14" s="11"/>
      <c r="V14" s="11"/>
    </row>
    <row r="15" spans="1:22" ht="25.5" customHeight="1" thickBot="1" x14ac:dyDescent="0.35">
      <c r="A15" s="459" t="s">
        <v>149</v>
      </c>
      <c r="B15" s="459"/>
      <c r="C15" s="459"/>
      <c r="D15" s="459"/>
      <c r="E15" s="459"/>
      <c r="F15" s="459"/>
      <c r="G15" s="459"/>
      <c r="H15" s="459"/>
      <c r="I15" s="459"/>
      <c r="J15" s="459"/>
      <c r="K15" s="459"/>
      <c r="L15" s="459"/>
      <c r="M15" s="459"/>
      <c r="N15" s="459"/>
      <c r="O15" s="101"/>
      <c r="P15" s="101"/>
      <c r="Q15" s="11"/>
      <c r="R15" s="11"/>
      <c r="S15" s="11"/>
      <c r="T15" s="11"/>
      <c r="U15" s="11"/>
      <c r="V15" s="11"/>
    </row>
    <row r="16" spans="1:22" ht="35.15" customHeight="1" x14ac:dyDescent="0.3">
      <c r="A16" s="102"/>
      <c r="B16" s="110"/>
      <c r="C16" s="110"/>
      <c r="D16" s="110"/>
      <c r="E16" s="110"/>
      <c r="F16" s="110"/>
      <c r="G16" s="110"/>
      <c r="H16" s="110"/>
      <c r="I16" s="110"/>
      <c r="J16" s="110"/>
      <c r="K16" s="110"/>
      <c r="L16" s="110"/>
      <c r="M16" s="110"/>
      <c r="N16" s="110"/>
      <c r="O16" s="110"/>
      <c r="P16" s="110"/>
      <c r="Q16" s="13"/>
      <c r="R16" s="13"/>
    </row>
    <row r="17" spans="1:22" ht="35.15" customHeight="1" thickBot="1" x14ac:dyDescent="0.35">
      <c r="A17" s="102"/>
      <c r="B17" s="503" t="s">
        <v>162</v>
      </c>
      <c r="C17" s="503"/>
      <c r="D17" s="503"/>
      <c r="E17" s="102"/>
      <c r="F17" s="503" t="s">
        <v>195</v>
      </c>
      <c r="G17" s="503"/>
      <c r="H17" s="503"/>
      <c r="I17" s="503"/>
      <c r="J17" s="111"/>
      <c r="K17" s="102"/>
      <c r="L17" s="102"/>
      <c r="M17" s="102"/>
      <c r="N17" s="102"/>
      <c r="O17" s="102"/>
      <c r="P17" s="102"/>
    </row>
    <row r="18" spans="1:22" ht="35.15" customHeight="1" thickBot="1" x14ac:dyDescent="0.35">
      <c r="A18" s="102"/>
      <c r="B18" s="490" t="s">
        <v>168</v>
      </c>
      <c r="C18" s="490"/>
      <c r="D18" s="14" t="str">
        <f>CCM_Budget_Year3!D18</f>
        <v>CCM El Salvador</v>
      </c>
      <c r="E18" s="115"/>
      <c r="F18" s="504" t="s">
        <v>294</v>
      </c>
      <c r="G18" s="505"/>
      <c r="H18" s="506"/>
      <c r="I18" s="15">
        <f>CCM_Budget_Year3!I18</f>
        <v>44927</v>
      </c>
      <c r="J18" s="102"/>
      <c r="K18" s="102"/>
      <c r="L18" s="102"/>
      <c r="M18" s="102"/>
      <c r="N18" s="102"/>
      <c r="O18" s="102"/>
      <c r="P18" s="102"/>
    </row>
    <row r="19" spans="1:22" ht="35.15" customHeight="1" thickBot="1" x14ac:dyDescent="0.35">
      <c r="A19" s="102"/>
      <c r="B19" s="490" t="s">
        <v>135</v>
      </c>
      <c r="C19" s="490"/>
      <c r="D19" s="14" t="str">
        <f>CCM_Budget_Year3!D19</f>
        <v>SLV-FUND-2309</v>
      </c>
      <c r="E19" s="115"/>
      <c r="F19" s="427" t="s">
        <v>295</v>
      </c>
      <c r="G19" s="428"/>
      <c r="H19" s="429"/>
      <c r="I19" s="112">
        <v>45107</v>
      </c>
      <c r="J19" s="102"/>
      <c r="K19" s="102"/>
      <c r="L19" s="102"/>
      <c r="M19" s="102"/>
      <c r="N19" s="102"/>
      <c r="O19" s="102"/>
      <c r="P19" s="102"/>
    </row>
    <row r="20" spans="1:22" ht="35.15" customHeight="1" thickBot="1" x14ac:dyDescent="0.35">
      <c r="A20" s="102"/>
      <c r="B20" s="490" t="s">
        <v>291</v>
      </c>
      <c r="C20" s="490"/>
      <c r="D20" s="227">
        <f>CCM_Budget_Year3!D20</f>
        <v>44927</v>
      </c>
      <c r="E20" s="102"/>
      <c r="F20" s="427" t="s">
        <v>345</v>
      </c>
      <c r="G20" s="428"/>
      <c r="H20" s="429"/>
      <c r="I20" s="16">
        <f>CCM_Budget_Year3!I20</f>
        <v>83400</v>
      </c>
      <c r="J20" s="102"/>
      <c r="K20" s="102"/>
      <c r="L20" s="102"/>
      <c r="M20" s="102"/>
      <c r="N20" s="102"/>
      <c r="O20" s="102"/>
      <c r="P20" s="102"/>
    </row>
    <row r="21" spans="1:22" ht="35.15" customHeight="1" thickBot="1" x14ac:dyDescent="0.35">
      <c r="A21" s="102"/>
      <c r="B21" s="490" t="s">
        <v>292</v>
      </c>
      <c r="C21" s="490"/>
      <c r="D21" s="227">
        <f>CCM_Budget_Year3!D21</f>
        <v>45291</v>
      </c>
      <c r="E21" s="109"/>
      <c r="F21" s="427" t="s">
        <v>371</v>
      </c>
      <c r="G21" s="428"/>
      <c r="H21" s="429"/>
      <c r="I21" s="16">
        <f ca="1">CCM_Budget_Year3!I21+CCM_Budget_Year3!D167+CCM_Budget_Year3!D168</f>
        <v>83400.200000000012</v>
      </c>
      <c r="J21" s="102"/>
      <c r="K21" s="102"/>
      <c r="L21" s="102"/>
      <c r="M21" s="102"/>
      <c r="N21" s="102"/>
      <c r="O21" s="102"/>
      <c r="P21" s="102"/>
    </row>
    <row r="22" spans="1:22" ht="35.15" customHeight="1" thickBot="1" x14ac:dyDescent="0.35">
      <c r="A22" s="102"/>
      <c r="B22" s="490" t="s">
        <v>132</v>
      </c>
      <c r="C22" s="490"/>
      <c r="D22" s="14" t="str">
        <f>CCM_Budget_Year3!D22</f>
        <v>USD</v>
      </c>
      <c r="E22" s="109"/>
      <c r="F22" s="427" t="s">
        <v>352</v>
      </c>
      <c r="G22" s="428"/>
      <c r="H22" s="429"/>
      <c r="I22" s="113">
        <f ca="1">I20-I21</f>
        <v>-0.20000000001164153</v>
      </c>
      <c r="J22" s="102"/>
      <c r="K22" s="102"/>
      <c r="L22" s="102"/>
      <c r="M22" s="102"/>
      <c r="N22" s="102"/>
      <c r="O22" s="102"/>
      <c r="P22" s="102"/>
    </row>
    <row r="23" spans="1:22" ht="35.15" customHeight="1" thickBot="1" x14ac:dyDescent="0.35">
      <c r="A23" s="102"/>
      <c r="B23" s="507"/>
      <c r="C23" s="508"/>
      <c r="D23" s="119"/>
      <c r="E23" s="102"/>
      <c r="F23" s="102"/>
      <c r="G23" s="102"/>
      <c r="H23" s="102"/>
      <c r="I23" s="114"/>
      <c r="J23" s="102"/>
      <c r="K23" s="102"/>
      <c r="L23" s="102"/>
      <c r="M23" s="102"/>
      <c r="N23" s="102"/>
      <c r="O23" s="102"/>
      <c r="P23" s="102"/>
    </row>
    <row r="24" spans="1:22" ht="35.15" customHeight="1" thickBot="1" x14ac:dyDescent="0.35">
      <c r="A24" s="102"/>
      <c r="B24" s="511" t="s">
        <v>346</v>
      </c>
      <c r="C24" s="512"/>
      <c r="D24" s="513"/>
      <c r="E24" s="102"/>
      <c r="F24" s="509" t="s">
        <v>194</v>
      </c>
      <c r="G24" s="509"/>
      <c r="H24" s="509"/>
      <c r="I24" s="509"/>
      <c r="J24" s="102"/>
      <c r="K24" s="102"/>
      <c r="L24" s="102"/>
      <c r="M24" s="102"/>
      <c r="N24" s="102"/>
      <c r="O24" s="102"/>
      <c r="P24" s="102"/>
    </row>
    <row r="25" spans="1:22" ht="35.15" customHeight="1" thickBot="1" x14ac:dyDescent="0.35">
      <c r="A25" s="102"/>
      <c r="B25" s="488" t="s">
        <v>136</v>
      </c>
      <c r="C25" s="489"/>
      <c r="D25" s="14" t="s">
        <v>377</v>
      </c>
      <c r="E25" s="115"/>
      <c r="F25" s="491" t="s">
        <v>294</v>
      </c>
      <c r="G25" s="492"/>
      <c r="H25" s="492"/>
      <c r="I25" s="15">
        <f>CCM_Budget_Year3!I25</f>
        <v>0</v>
      </c>
      <c r="J25" s="102"/>
      <c r="K25" s="102"/>
      <c r="L25" s="102"/>
      <c r="M25" s="102"/>
      <c r="N25" s="102"/>
      <c r="O25" s="102"/>
      <c r="P25" s="102"/>
    </row>
    <row r="26" spans="1:22" ht="35.15" customHeight="1" thickBot="1" x14ac:dyDescent="0.35">
      <c r="A26" s="102"/>
      <c r="B26" s="488" t="s">
        <v>293</v>
      </c>
      <c r="C26" s="489"/>
      <c r="D26" s="15"/>
      <c r="E26" s="115"/>
      <c r="F26" s="491" t="s">
        <v>295</v>
      </c>
      <c r="G26" s="492"/>
      <c r="H26" s="493"/>
      <c r="I26" s="116">
        <v>44926</v>
      </c>
      <c r="J26" s="102"/>
      <c r="K26" s="102"/>
      <c r="L26" s="102"/>
      <c r="M26" s="102"/>
      <c r="N26" s="102"/>
      <c r="O26" s="102"/>
      <c r="P26" s="102"/>
    </row>
    <row r="27" spans="1:22" ht="35.15" customHeight="1" thickBot="1" x14ac:dyDescent="0.35">
      <c r="A27" s="102"/>
      <c r="B27" s="488" t="s">
        <v>307</v>
      </c>
      <c r="C27" s="489"/>
      <c r="D27" s="15"/>
      <c r="E27" s="115"/>
      <c r="F27" s="427" t="s">
        <v>345</v>
      </c>
      <c r="G27" s="428"/>
      <c r="H27" s="429"/>
      <c r="I27" s="16">
        <f>CCM_Budget_Year3!I27</f>
        <v>0</v>
      </c>
      <c r="J27" s="102"/>
      <c r="K27" s="102"/>
      <c r="L27" s="102"/>
      <c r="M27" s="102"/>
      <c r="N27" s="102"/>
      <c r="O27" s="102"/>
      <c r="P27" s="102"/>
    </row>
    <row r="28" spans="1:22" ht="35.15" customHeight="1" thickBot="1" x14ac:dyDescent="0.35">
      <c r="A28" s="102"/>
      <c r="B28" s="488" t="s">
        <v>176</v>
      </c>
      <c r="C28" s="489"/>
      <c r="D28" s="16"/>
      <c r="E28" s="109"/>
      <c r="F28" s="427" t="s">
        <v>371</v>
      </c>
      <c r="G28" s="428"/>
      <c r="H28" s="429"/>
      <c r="I28" s="16">
        <f ca="1">CCM_Budget_Year3!I28+CCM_Budget_Year3!J167+CCM_Budget_Year3!J168</f>
        <v>0</v>
      </c>
      <c r="J28" s="102"/>
      <c r="K28" s="102"/>
      <c r="L28" s="102"/>
      <c r="M28" s="102"/>
      <c r="N28" s="102"/>
      <c r="O28" s="102"/>
      <c r="P28" s="102"/>
    </row>
    <row r="29" spans="1:22" ht="35.15" customHeight="1" thickBot="1" x14ac:dyDescent="0.35">
      <c r="A29" s="102"/>
      <c r="B29" s="490" t="s">
        <v>170</v>
      </c>
      <c r="C29" s="489"/>
      <c r="D29" s="14">
        <f>CCM_Budget_Year3!D29</f>
        <v>0</v>
      </c>
      <c r="E29" s="102"/>
      <c r="F29" s="427" t="s">
        <v>352</v>
      </c>
      <c r="G29" s="428"/>
      <c r="H29" s="429"/>
      <c r="I29" s="113">
        <f ca="1">I27-I28</f>
        <v>0</v>
      </c>
      <c r="J29" s="102"/>
      <c r="K29" s="102"/>
      <c r="L29" s="102"/>
      <c r="M29" s="102"/>
      <c r="N29" s="102"/>
      <c r="O29" s="102"/>
      <c r="P29" s="102"/>
    </row>
    <row r="30" spans="1:22" ht="35.15" customHeight="1" thickBot="1" x14ac:dyDescent="0.35">
      <c r="A30" s="102"/>
      <c r="B30" s="490" t="s">
        <v>194</v>
      </c>
      <c r="C30" s="490"/>
      <c r="D30" s="14">
        <f>CCM_Budget_Year3!D30</f>
        <v>0</v>
      </c>
      <c r="E30" s="102"/>
      <c r="F30" s="102"/>
      <c r="G30" s="102"/>
      <c r="H30" s="102"/>
      <c r="I30" s="102"/>
      <c r="J30" s="102"/>
      <c r="K30" s="102"/>
      <c r="L30" s="102"/>
      <c r="M30" s="102"/>
      <c r="N30" s="102"/>
      <c r="O30" s="102"/>
      <c r="P30" s="102"/>
    </row>
    <row r="31" spans="1:22" ht="35.15" customHeight="1" thickBot="1" x14ac:dyDescent="0.35">
      <c r="A31" s="102"/>
      <c r="B31" s="117"/>
      <c r="C31" s="117"/>
      <c r="D31" s="118"/>
      <c r="E31" s="102"/>
      <c r="F31" s="102"/>
      <c r="G31" s="102"/>
      <c r="H31" s="102"/>
      <c r="I31" s="102"/>
      <c r="J31" s="102"/>
      <c r="K31" s="102"/>
      <c r="L31" s="102"/>
      <c r="M31" s="102"/>
      <c r="N31" s="102"/>
      <c r="O31" s="102"/>
      <c r="P31" s="102"/>
    </row>
    <row r="32" spans="1:22" ht="25.5" customHeight="1" thickBot="1" x14ac:dyDescent="0.35">
      <c r="A32" s="459" t="s">
        <v>370</v>
      </c>
      <c r="B32" s="459"/>
      <c r="C32" s="459"/>
      <c r="D32" s="459"/>
      <c r="E32" s="459"/>
      <c r="F32" s="459"/>
      <c r="G32" s="459"/>
      <c r="H32" s="459"/>
      <c r="I32" s="459"/>
      <c r="J32" s="459"/>
      <c r="K32" s="459"/>
      <c r="L32" s="459"/>
      <c r="M32" s="459"/>
      <c r="N32" s="459"/>
      <c r="O32" s="101"/>
      <c r="P32" s="101"/>
      <c r="Q32" s="11"/>
      <c r="R32" s="11"/>
      <c r="S32" s="11"/>
      <c r="T32" s="11"/>
      <c r="U32" s="11"/>
      <c r="V32" s="11"/>
    </row>
    <row r="33" spans="1:22" ht="35.15" customHeight="1" thickBot="1" x14ac:dyDescent="0.35">
      <c r="A33" s="120"/>
      <c r="B33" s="120"/>
      <c r="C33" s="120"/>
      <c r="D33" s="121"/>
      <c r="E33" s="120"/>
      <c r="F33" s="120"/>
      <c r="G33" s="120"/>
      <c r="H33" s="121"/>
      <c r="I33" s="120"/>
      <c r="J33" s="120"/>
      <c r="K33" s="120"/>
      <c r="L33" s="120"/>
      <c r="M33" s="120"/>
      <c r="N33" s="120"/>
      <c r="O33" s="101"/>
      <c r="P33" s="101"/>
      <c r="Q33" s="11"/>
      <c r="R33" s="11"/>
      <c r="S33" s="11"/>
      <c r="T33" s="11"/>
      <c r="U33" s="11"/>
      <c r="V33" s="11"/>
    </row>
    <row r="34" spans="1:22" ht="35.15" customHeight="1" thickBot="1" x14ac:dyDescent="0.35">
      <c r="A34" s="120"/>
      <c r="B34" s="487" t="s">
        <v>368</v>
      </c>
      <c r="C34" s="487"/>
      <c r="D34" s="78">
        <f ca="1">IF(D37&gt;D28,D37-D28,"")</f>
        <v>91932</v>
      </c>
      <c r="E34" s="120"/>
      <c r="F34" s="120"/>
      <c r="G34" s="120"/>
      <c r="H34" s="120"/>
      <c r="I34" s="120"/>
      <c r="J34" s="120"/>
      <c r="K34" s="120"/>
      <c r="L34" s="120"/>
      <c r="M34" s="120"/>
      <c r="N34" s="120"/>
      <c r="O34" s="101"/>
      <c r="P34" s="101"/>
      <c r="Q34" s="11"/>
      <c r="R34" s="11"/>
      <c r="S34" s="11"/>
      <c r="T34" s="11"/>
      <c r="U34" s="11"/>
      <c r="V34" s="11"/>
    </row>
    <row r="35" spans="1:22" ht="35.15" customHeight="1" x14ac:dyDescent="0.3">
      <c r="A35" s="120"/>
      <c r="B35" s="120"/>
      <c r="C35" s="120"/>
      <c r="D35" s="120"/>
      <c r="E35" s="120"/>
      <c r="F35" s="120"/>
      <c r="G35" s="120"/>
      <c r="H35" s="120"/>
      <c r="I35" s="120"/>
      <c r="J35" s="120"/>
      <c r="K35" s="120"/>
      <c r="L35" s="120"/>
      <c r="M35" s="120"/>
      <c r="N35" s="120"/>
      <c r="O35" s="101"/>
      <c r="P35" s="101"/>
      <c r="Q35" s="11"/>
      <c r="R35" s="11"/>
      <c r="S35" s="11"/>
      <c r="T35" s="11"/>
      <c r="U35" s="11"/>
      <c r="V35" s="11"/>
    </row>
    <row r="36" spans="1:22" ht="35.15" customHeight="1" thickBot="1" x14ac:dyDescent="0.35">
      <c r="A36" s="120"/>
      <c r="B36" s="495" t="s">
        <v>309</v>
      </c>
      <c r="C36" s="495"/>
      <c r="D36" s="122" t="str">
        <f>IF(D22="","",D22)</f>
        <v>USD</v>
      </c>
      <c r="E36" s="122" t="s">
        <v>313</v>
      </c>
      <c r="F36" s="496" t="s">
        <v>311</v>
      </c>
      <c r="G36" s="496"/>
      <c r="H36" s="122" t="str">
        <f>IF(D22="","",D22)</f>
        <v>USD</v>
      </c>
      <c r="I36" s="120"/>
      <c r="J36" s="122" t="s">
        <v>313</v>
      </c>
      <c r="K36" s="123" t="s">
        <v>373</v>
      </c>
      <c r="L36" s="120"/>
      <c r="M36" s="120"/>
      <c r="N36" s="120"/>
      <c r="O36" s="101"/>
      <c r="P36" s="101"/>
      <c r="Q36" s="11"/>
      <c r="R36" s="11"/>
      <c r="S36" s="11"/>
      <c r="T36" s="11"/>
      <c r="U36" s="11"/>
      <c r="V36" s="11"/>
    </row>
    <row r="37" spans="1:22" ht="35.15" customHeight="1" thickBot="1" x14ac:dyDescent="0.35">
      <c r="A37" s="120"/>
      <c r="B37" s="487" t="s">
        <v>308</v>
      </c>
      <c r="C37" s="487"/>
      <c r="D37" s="124">
        <f ca="1">G70+G109</f>
        <v>91932</v>
      </c>
      <c r="E37" s="125">
        <f ca="1">IF(D37=0,"",H37/D37)</f>
        <v>0</v>
      </c>
      <c r="F37" s="487" t="s">
        <v>308</v>
      </c>
      <c r="G37" s="487"/>
      <c r="H37" s="126">
        <f ca="1">H70+H109</f>
        <v>0</v>
      </c>
      <c r="I37" s="127"/>
      <c r="J37" s="128">
        <f ca="1">IF(D37=0,"",K37/D37)</f>
        <v>0</v>
      </c>
      <c r="K37" s="124">
        <f ca="1">L70+L109</f>
        <v>0</v>
      </c>
      <c r="L37" s="120"/>
      <c r="M37" s="120"/>
      <c r="N37" s="120"/>
      <c r="O37" s="101"/>
      <c r="P37" s="101"/>
      <c r="Q37" s="11"/>
      <c r="R37" s="11"/>
      <c r="S37" s="11"/>
      <c r="T37" s="11"/>
      <c r="U37" s="11"/>
      <c r="V37" s="11"/>
    </row>
    <row r="38" spans="1:22" ht="35.15" customHeight="1" thickBot="1" x14ac:dyDescent="0.35">
      <c r="A38" s="120"/>
      <c r="B38" s="117"/>
      <c r="C38" s="117"/>
      <c r="D38" s="117"/>
      <c r="E38" s="102"/>
      <c r="F38" s="129"/>
      <c r="G38" s="129"/>
      <c r="H38" s="130"/>
      <c r="I38" s="120"/>
      <c r="J38" s="131"/>
      <c r="K38" s="131"/>
      <c r="L38" s="120"/>
      <c r="M38" s="120"/>
      <c r="N38" s="120"/>
      <c r="O38" s="101"/>
      <c r="P38" s="101"/>
      <c r="Q38" s="11"/>
      <c r="R38" s="11"/>
      <c r="S38" s="11"/>
      <c r="T38" s="11"/>
      <c r="U38" s="11"/>
      <c r="V38" s="11"/>
    </row>
    <row r="39" spans="1:22" ht="35.15" customHeight="1" thickBot="1" x14ac:dyDescent="0.35">
      <c r="A39" s="120"/>
      <c r="B39" s="497" t="s">
        <v>310</v>
      </c>
      <c r="C39" s="498"/>
      <c r="D39" s="124">
        <f ca="1">G71+G110</f>
        <v>0</v>
      </c>
      <c r="E39" s="125" t="str">
        <f ca="1">IF(D39=0,"",H39/D39)</f>
        <v/>
      </c>
      <c r="F39" s="497" t="s">
        <v>310</v>
      </c>
      <c r="G39" s="498"/>
      <c r="H39" s="124">
        <f ca="1">H71+H110</f>
        <v>0</v>
      </c>
      <c r="I39" s="120"/>
      <c r="J39" s="128" t="str">
        <f ca="1">IF(D39=0,"",K39/D39)</f>
        <v/>
      </c>
      <c r="K39" s="124">
        <f ca="1">L71+L110</f>
        <v>0</v>
      </c>
      <c r="L39" s="120"/>
      <c r="M39" s="120"/>
      <c r="N39" s="120"/>
      <c r="O39" s="101"/>
      <c r="P39" s="101"/>
      <c r="Q39" s="11"/>
      <c r="R39" s="11"/>
      <c r="S39" s="11"/>
      <c r="T39" s="11"/>
      <c r="U39" s="11"/>
      <c r="V39" s="11"/>
    </row>
    <row r="40" spans="1:22" ht="35.15" customHeight="1" thickBot="1" x14ac:dyDescent="0.35">
      <c r="A40" s="120"/>
      <c r="B40" s="117"/>
      <c r="C40" s="117"/>
      <c r="D40" s="117"/>
      <c r="E40" s="102"/>
      <c r="F40" s="129"/>
      <c r="G40" s="129"/>
      <c r="H40" s="102"/>
      <c r="I40" s="120"/>
      <c r="J40" s="131"/>
      <c r="K40" s="131"/>
      <c r="L40" s="120"/>
      <c r="M40" s="120"/>
      <c r="N40" s="120"/>
      <c r="O40" s="101"/>
      <c r="P40" s="101"/>
      <c r="Q40" s="11"/>
      <c r="R40" s="11"/>
      <c r="S40" s="11"/>
      <c r="T40" s="11"/>
      <c r="U40" s="11"/>
      <c r="V40" s="11"/>
    </row>
    <row r="41" spans="1:22" ht="35.15" customHeight="1" thickBot="1" x14ac:dyDescent="0.35">
      <c r="A41" s="120"/>
      <c r="B41" s="499" t="s">
        <v>194</v>
      </c>
      <c r="C41" s="500"/>
      <c r="D41" s="124">
        <f ca="1">G72+G111</f>
        <v>0</v>
      </c>
      <c r="E41" s="125" t="str">
        <f ca="1">IF(D41=0,"",H41/D41)</f>
        <v/>
      </c>
      <c r="F41" s="499" t="s">
        <v>194</v>
      </c>
      <c r="G41" s="500"/>
      <c r="H41" s="124">
        <f ca="1">H72+H111</f>
        <v>0</v>
      </c>
      <c r="I41" s="120"/>
      <c r="J41" s="128" t="str">
        <f ca="1">IF(D41=0,"",K41/D41)</f>
        <v/>
      </c>
      <c r="K41" s="124">
        <f ca="1">L72+L111</f>
        <v>0</v>
      </c>
      <c r="L41" s="120"/>
      <c r="M41" s="120"/>
      <c r="N41" s="120"/>
      <c r="O41" s="101"/>
      <c r="P41" s="101"/>
      <c r="Q41" s="11"/>
      <c r="R41" s="11"/>
      <c r="S41" s="11"/>
      <c r="T41" s="11"/>
      <c r="U41" s="11"/>
      <c r="V41" s="11"/>
    </row>
    <row r="42" spans="1:22" ht="35.15" customHeight="1" thickBot="1" x14ac:dyDescent="0.35">
      <c r="A42" s="120"/>
      <c r="B42" s="117"/>
      <c r="C42" s="117"/>
      <c r="D42" s="117"/>
      <c r="E42" s="102"/>
      <c r="F42" s="129"/>
      <c r="G42" s="129"/>
      <c r="H42" s="102"/>
      <c r="I42" s="120"/>
      <c r="J42" s="131"/>
      <c r="K42" s="131"/>
      <c r="L42" s="120"/>
      <c r="M42" s="120"/>
      <c r="N42" s="120"/>
      <c r="O42" s="101"/>
      <c r="P42" s="101"/>
      <c r="Q42" s="11"/>
      <c r="R42" s="11"/>
      <c r="S42" s="11"/>
      <c r="T42" s="11"/>
      <c r="U42" s="11"/>
      <c r="V42" s="11"/>
    </row>
    <row r="43" spans="1:22" ht="35.15" customHeight="1" thickBot="1" x14ac:dyDescent="0.35">
      <c r="A43" s="120"/>
      <c r="B43" s="501" t="s">
        <v>122</v>
      </c>
      <c r="C43" s="502"/>
      <c r="D43" s="78">
        <f ca="1">D37+D39+D41</f>
        <v>91932</v>
      </c>
      <c r="E43" s="132"/>
      <c r="F43" s="501" t="s">
        <v>122</v>
      </c>
      <c r="G43" s="502"/>
      <c r="H43" s="124">
        <f ca="1">H37+H39+H41</f>
        <v>0</v>
      </c>
      <c r="I43" s="120"/>
      <c r="J43" s="131"/>
      <c r="K43" s="124">
        <f ca="1">K37+K39+K41</f>
        <v>0</v>
      </c>
      <c r="L43" s="120"/>
      <c r="M43" s="120"/>
      <c r="N43" s="120"/>
      <c r="O43" s="101"/>
      <c r="P43" s="101"/>
      <c r="Q43" s="11"/>
      <c r="R43" s="11"/>
      <c r="S43" s="11"/>
      <c r="T43" s="11"/>
      <c r="U43" s="11"/>
      <c r="V43" s="11"/>
    </row>
    <row r="44" spans="1:22" ht="35.15" customHeight="1" x14ac:dyDescent="0.3">
      <c r="A44" s="120"/>
      <c r="B44" s="120"/>
      <c r="C44" s="120"/>
      <c r="D44" s="120"/>
      <c r="E44" s="120"/>
      <c r="F44" s="120"/>
      <c r="G44" s="120"/>
      <c r="H44" s="120"/>
      <c r="I44" s="120"/>
      <c r="J44" s="120"/>
      <c r="K44" s="120"/>
      <c r="L44" s="120"/>
      <c r="M44" s="120"/>
      <c r="N44" s="120"/>
      <c r="O44" s="101"/>
      <c r="P44" s="101"/>
      <c r="Q44" s="11"/>
      <c r="R44" s="11"/>
      <c r="S44" s="11"/>
      <c r="T44" s="11"/>
      <c r="U44" s="11"/>
      <c r="V44" s="11"/>
    </row>
    <row r="45" spans="1:22" ht="35.15" customHeight="1" thickBot="1" x14ac:dyDescent="0.35">
      <c r="A45" s="133"/>
      <c r="B45" s="494" t="s">
        <v>150</v>
      </c>
      <c r="C45" s="494"/>
      <c r="D45" s="494"/>
      <c r="E45" s="494"/>
      <c r="F45" s="111"/>
      <c r="G45" s="133"/>
      <c r="H45" s="134"/>
      <c r="I45" s="134"/>
      <c r="J45" s="133"/>
      <c r="K45" s="133"/>
      <c r="L45" s="133"/>
      <c r="M45" s="133"/>
      <c r="N45" s="133"/>
      <c r="O45" s="133"/>
      <c r="P45" s="133"/>
      <c r="Q45" s="35"/>
      <c r="R45" s="35"/>
    </row>
    <row r="46" spans="1:22" ht="45.65" customHeight="1" thickBot="1" x14ac:dyDescent="0.35">
      <c r="A46" s="133"/>
      <c r="B46" s="460" t="s">
        <v>147</v>
      </c>
      <c r="C46" s="460"/>
      <c r="D46" s="135" t="s">
        <v>153</v>
      </c>
      <c r="E46" s="136" t="s">
        <v>351</v>
      </c>
      <c r="F46" s="111"/>
      <c r="G46" s="136" t="s">
        <v>312</v>
      </c>
      <c r="H46" s="134"/>
      <c r="I46" s="139" t="s">
        <v>157</v>
      </c>
      <c r="J46" s="133"/>
      <c r="K46" s="476" t="s">
        <v>196</v>
      </c>
      <c r="L46" s="477"/>
      <c r="M46" s="477"/>
      <c r="N46" s="478"/>
      <c r="O46" s="133"/>
      <c r="P46" s="133"/>
      <c r="Q46" s="35"/>
      <c r="R46" s="35"/>
    </row>
    <row r="47" spans="1:22" ht="35.15" customHeight="1" thickBot="1" x14ac:dyDescent="0.35">
      <c r="A47" s="133"/>
      <c r="B47" s="137">
        <v>1</v>
      </c>
      <c r="C47" s="14" t="str">
        <f>CCM_Budget_Year3!C47</f>
        <v>Executive Secretary / CCM Coordinator</v>
      </c>
      <c r="D47" s="244" t="str">
        <f>CCM_Budget_Year3!D47</f>
        <v>Global Fund CCM Funding</v>
      </c>
      <c r="E47" s="17">
        <f>CCM_Budget_Year3!E47</f>
        <v>1</v>
      </c>
      <c r="F47" s="111"/>
      <c r="G47" s="17"/>
      <c r="H47" s="134"/>
      <c r="I47" s="473" t="s">
        <v>353</v>
      </c>
      <c r="J47" s="133"/>
      <c r="K47" s="479"/>
      <c r="L47" s="480"/>
      <c r="M47" s="480"/>
      <c r="N47" s="481"/>
      <c r="O47" s="133"/>
      <c r="P47" s="133"/>
      <c r="Q47" s="35"/>
      <c r="R47" s="35"/>
    </row>
    <row r="48" spans="1:22" ht="35.15" customHeight="1" thickBot="1" x14ac:dyDescent="0.35">
      <c r="A48" s="133"/>
      <c r="B48" s="137">
        <v>2</v>
      </c>
      <c r="C48" s="14" t="str">
        <f>CCM_Budget_Year3!C48</f>
        <v>Admin Assistant</v>
      </c>
      <c r="D48" s="244" t="str">
        <f>CCM_Budget_Year3!D48</f>
        <v>Global Fund CCM Funding</v>
      </c>
      <c r="E48" s="17">
        <f>CCM_Budget_Year3!E48</f>
        <v>1</v>
      </c>
      <c r="F48" s="111"/>
      <c r="G48" s="17"/>
      <c r="H48" s="134"/>
      <c r="I48" s="474"/>
      <c r="J48" s="133"/>
      <c r="K48" s="482"/>
      <c r="L48" s="483"/>
      <c r="M48" s="483"/>
      <c r="N48" s="484"/>
      <c r="O48" s="133"/>
      <c r="P48" s="133"/>
      <c r="Q48" s="35"/>
      <c r="R48" s="35"/>
    </row>
    <row r="49" spans="1:19" ht="35.15" customHeight="1" thickBot="1" x14ac:dyDescent="0.35">
      <c r="A49" s="133"/>
      <c r="B49" s="137">
        <v>3</v>
      </c>
      <c r="C49" s="14">
        <f>CCM_Budget_Year3!C49</f>
        <v>0</v>
      </c>
      <c r="D49" s="244">
        <f>CCM_Budget_Year3!D49</f>
        <v>0</v>
      </c>
      <c r="E49" s="17">
        <f>CCM_Budget_Year3!E49</f>
        <v>0</v>
      </c>
      <c r="F49" s="111"/>
      <c r="G49" s="17"/>
      <c r="H49" s="134"/>
      <c r="I49" s="474"/>
      <c r="J49" s="133"/>
      <c r="K49" s="133"/>
      <c r="L49" s="133"/>
      <c r="M49" s="133"/>
      <c r="N49" s="133"/>
      <c r="O49" s="133"/>
      <c r="P49" s="133"/>
      <c r="Q49" s="35"/>
      <c r="R49" s="35"/>
    </row>
    <row r="50" spans="1:19" ht="35.15" customHeight="1" thickBot="1" x14ac:dyDescent="0.35">
      <c r="A50" s="133"/>
      <c r="B50" s="137">
        <v>4</v>
      </c>
      <c r="C50" s="14">
        <f>CCM_Budget_Year3!C50</f>
        <v>0</v>
      </c>
      <c r="D50" s="244">
        <f>CCM_Budget_Year3!D50</f>
        <v>0</v>
      </c>
      <c r="E50" s="17">
        <f>CCM_Budget_Year3!E50</f>
        <v>0</v>
      </c>
      <c r="F50" s="111"/>
      <c r="G50" s="17"/>
      <c r="H50" s="134"/>
      <c r="I50" s="474"/>
      <c r="J50" s="133"/>
      <c r="K50" s="461" t="s">
        <v>197</v>
      </c>
      <c r="L50" s="462"/>
      <c r="M50" s="462"/>
      <c r="N50" s="463"/>
      <c r="O50" s="133"/>
      <c r="P50" s="133"/>
      <c r="Q50" s="35"/>
      <c r="R50" s="35"/>
    </row>
    <row r="51" spans="1:19" ht="35.15" customHeight="1" thickBot="1" x14ac:dyDescent="0.35">
      <c r="A51" s="133"/>
      <c r="B51" s="137">
        <v>5</v>
      </c>
      <c r="C51" s="14">
        <f>CCM_Budget_Year3!C51</f>
        <v>0</v>
      </c>
      <c r="D51" s="244">
        <f>CCM_Budget_Year3!D51</f>
        <v>0</v>
      </c>
      <c r="E51" s="17">
        <f>CCM_Budget_Year3!E51</f>
        <v>0</v>
      </c>
      <c r="F51" s="111"/>
      <c r="G51" s="17"/>
      <c r="H51" s="134"/>
      <c r="I51" s="474"/>
      <c r="J51" s="133"/>
      <c r="K51" s="464"/>
      <c r="L51" s="465"/>
      <c r="M51" s="465"/>
      <c r="N51" s="466"/>
      <c r="O51" s="133"/>
      <c r="P51" s="133"/>
      <c r="Q51" s="35"/>
      <c r="R51" s="35"/>
    </row>
    <row r="52" spans="1:19" ht="35.15" customHeight="1" thickBot="1" x14ac:dyDescent="0.35">
      <c r="A52" s="133"/>
      <c r="B52" s="137">
        <v>6</v>
      </c>
      <c r="C52" s="14">
        <f>CCM_Budget_Year3!C52</f>
        <v>0</v>
      </c>
      <c r="D52" s="244">
        <f>CCM_Budget_Year3!D52</f>
        <v>0</v>
      </c>
      <c r="E52" s="17">
        <f>CCM_Budget_Year3!E52</f>
        <v>0</v>
      </c>
      <c r="F52" s="111"/>
      <c r="G52" s="17"/>
      <c r="H52" s="134"/>
      <c r="I52" s="475"/>
      <c r="J52" s="133"/>
      <c r="K52" s="467"/>
      <c r="L52" s="468"/>
      <c r="M52" s="468"/>
      <c r="N52" s="469"/>
      <c r="O52" s="133"/>
      <c r="P52" s="133"/>
      <c r="Q52" s="35"/>
      <c r="R52" s="35"/>
    </row>
    <row r="53" spans="1:19" ht="35.15" customHeight="1" thickBot="1" x14ac:dyDescent="0.35">
      <c r="A53" s="133"/>
      <c r="B53" s="470" t="s">
        <v>122</v>
      </c>
      <c r="C53" s="471"/>
      <c r="D53" s="472"/>
      <c r="E53" s="138">
        <f>SUM(E47:E52)</f>
        <v>2</v>
      </c>
      <c r="F53" s="111"/>
      <c r="G53" s="138">
        <f>SUM(G47:G52)</f>
        <v>0</v>
      </c>
      <c r="H53" s="134"/>
      <c r="I53" s="134"/>
      <c r="J53" s="133"/>
      <c r="K53" s="133"/>
      <c r="L53" s="133"/>
      <c r="M53" s="133"/>
      <c r="N53" s="133"/>
      <c r="O53" s="133"/>
      <c r="P53" s="133"/>
      <c r="Q53" s="35"/>
      <c r="R53" s="35"/>
    </row>
    <row r="54" spans="1:19" ht="35.15" customHeight="1" thickBot="1" x14ac:dyDescent="0.35">
      <c r="A54" s="133"/>
      <c r="B54" s="470" t="s">
        <v>296</v>
      </c>
      <c r="C54" s="471"/>
      <c r="D54" s="472"/>
      <c r="E54" s="138">
        <f>SUMIF(D47:D52,"Global Fund CCM Funding",E47:E52)</f>
        <v>2</v>
      </c>
      <c r="F54" s="111"/>
      <c r="G54" s="138">
        <f>SUMIF(D47:D52,"Global Fund CCM Funding",G47:G52)</f>
        <v>0</v>
      </c>
      <c r="H54" s="134"/>
      <c r="I54" s="133"/>
      <c r="J54" s="133"/>
      <c r="K54" s="133"/>
      <c r="L54" s="133"/>
      <c r="M54" s="133"/>
      <c r="N54" s="133"/>
      <c r="O54" s="133"/>
      <c r="P54" s="133"/>
      <c r="Q54" s="35"/>
      <c r="R54" s="35"/>
    </row>
    <row r="55" spans="1:19" ht="35.15" customHeight="1" x14ac:dyDescent="0.3">
      <c r="A55" s="133"/>
      <c r="B55" s="133"/>
      <c r="C55" s="140"/>
      <c r="D55" s="140"/>
      <c r="E55" s="140"/>
      <c r="F55" s="141"/>
      <c r="G55" s="134"/>
      <c r="H55" s="134"/>
      <c r="I55" s="134"/>
      <c r="J55" s="134"/>
      <c r="K55" s="133"/>
      <c r="L55" s="133"/>
      <c r="M55" s="133"/>
      <c r="N55" s="133"/>
      <c r="O55" s="133"/>
      <c r="P55" s="133"/>
      <c r="Q55" s="35"/>
      <c r="R55" s="35"/>
      <c r="S55" s="35"/>
    </row>
    <row r="56" spans="1:19" ht="35.15" customHeight="1" thickBot="1" x14ac:dyDescent="0.35">
      <c r="A56" s="102"/>
      <c r="B56" s="102"/>
      <c r="C56" s="102"/>
      <c r="D56" s="102"/>
      <c r="E56" s="102"/>
      <c r="F56" s="102"/>
      <c r="G56" s="102"/>
      <c r="H56" s="102"/>
      <c r="I56" s="102"/>
      <c r="J56" s="102"/>
      <c r="K56" s="102"/>
      <c r="L56" s="102"/>
      <c r="M56" s="102"/>
      <c r="N56" s="102"/>
      <c r="O56" s="102"/>
      <c r="P56" s="102"/>
    </row>
    <row r="57" spans="1:19" ht="25.5" customHeight="1" thickBot="1" x14ac:dyDescent="0.35">
      <c r="A57" s="102"/>
      <c r="B57" s="444" t="s">
        <v>164</v>
      </c>
      <c r="C57" s="445"/>
      <c r="D57" s="445"/>
      <c r="E57" s="445"/>
      <c r="F57" s="445"/>
      <c r="G57" s="445"/>
      <c r="H57" s="445"/>
      <c r="I57" s="445"/>
      <c r="J57" s="445"/>
      <c r="K57" s="445"/>
      <c r="L57" s="445"/>
      <c r="M57" s="445"/>
      <c r="N57" s="446"/>
      <c r="O57" s="102"/>
      <c r="P57" s="102"/>
    </row>
    <row r="58" spans="1:19" ht="25.5" customHeight="1" x14ac:dyDescent="0.3">
      <c r="A58" s="102"/>
      <c r="B58" s="142"/>
      <c r="C58" s="142"/>
      <c r="D58" s="142"/>
      <c r="E58" s="142"/>
      <c r="F58" s="142"/>
      <c r="G58" s="142"/>
      <c r="H58" s="107"/>
      <c r="I58" s="142"/>
      <c r="J58" s="107"/>
      <c r="K58" s="107"/>
      <c r="L58" s="107"/>
      <c r="M58" s="107"/>
      <c r="N58" s="107"/>
      <c r="O58" s="102"/>
      <c r="P58" s="102"/>
    </row>
    <row r="59" spans="1:19" ht="50.15" customHeight="1" thickBot="1" x14ac:dyDescent="0.35">
      <c r="A59" s="143"/>
      <c r="B59" s="144" t="s">
        <v>118</v>
      </c>
      <c r="C59" s="145" t="s">
        <v>153</v>
      </c>
      <c r="D59" s="146" t="s">
        <v>172</v>
      </c>
      <c r="E59" s="144" t="s">
        <v>119</v>
      </c>
      <c r="F59" s="145" t="s">
        <v>120</v>
      </c>
      <c r="G59" s="147" t="s">
        <v>129</v>
      </c>
      <c r="H59" s="148" t="s">
        <v>311</v>
      </c>
      <c r="I59" s="149" t="s">
        <v>367</v>
      </c>
      <c r="J59" s="148" t="s">
        <v>314</v>
      </c>
      <c r="K59" s="148" t="s">
        <v>315</v>
      </c>
      <c r="L59" s="150" t="s">
        <v>373</v>
      </c>
      <c r="M59" s="151" t="s">
        <v>314</v>
      </c>
      <c r="N59" s="152" t="s">
        <v>315</v>
      </c>
      <c r="O59" s="102"/>
      <c r="P59" s="102"/>
    </row>
    <row r="60" spans="1:19" ht="70.400000000000006" customHeight="1" thickBot="1" x14ac:dyDescent="0.35">
      <c r="A60" s="143"/>
      <c r="B60" s="153">
        <v>1</v>
      </c>
      <c r="C60" s="37" t="str">
        <f>Table443541433[[#This Row],[Source of funds]]</f>
        <v>CCM Funding Agreement</v>
      </c>
      <c r="D60" s="37" t="str">
        <f>Table443541433[[#This Row],[Area of Responsibility]]</f>
        <v>Operations</v>
      </c>
      <c r="E60" s="54" t="str">
        <f>Table443541433[[#This Row],[Cost Grouping]]</f>
        <v>Human resources</v>
      </c>
      <c r="F60" s="37" t="str">
        <f>Table443541433[[#This Row],[Description]]</f>
        <v>CCM Secretariat Staff - Gross salaries</v>
      </c>
      <c r="G60" s="76">
        <f>IF(Table44354143354[[#This Row],[Source of funds]]="CCM Funding Agreement",Table443541433[[#This Row],[Budget]],0)</f>
        <v>60682</v>
      </c>
      <c r="H60" s="75"/>
      <c r="I60" s="88"/>
      <c r="J60" s="154">
        <f>IF(Table44354143354[[#This Row],[Budget]]=0,"",H60/Table44354143354[[#This Row],[Budget]])</f>
        <v>0</v>
      </c>
      <c r="K60" s="90"/>
      <c r="L60" s="61"/>
      <c r="M60" s="155">
        <f>IF(Table44354143354[[#This Row],[Budget]]=0,"",L60/Table44354143354[[#This Row],[Budget]])</f>
        <v>0</v>
      </c>
      <c r="N60" s="91"/>
      <c r="O60" s="102"/>
      <c r="P60" s="102"/>
    </row>
    <row r="61" spans="1:19" ht="70.400000000000006" customHeight="1" thickBot="1" x14ac:dyDescent="0.35">
      <c r="A61" s="143"/>
      <c r="B61" s="153">
        <v>2</v>
      </c>
      <c r="C61" s="37" t="str">
        <f>Table443541433[[#This Row],[Source of funds]]</f>
        <v>CCM Funding Agreement</v>
      </c>
      <c r="D61" s="37" t="str">
        <f>Table443541433[[#This Row],[Area of Responsibility]]</f>
        <v>Operations</v>
      </c>
      <c r="E61" s="54" t="str">
        <f>Table443541433[[#This Row],[Cost Grouping]]</f>
        <v>Indirect and Overhead costs</v>
      </c>
      <c r="F61" s="37" t="str">
        <f>Table443541433[[#This Row],[Description]]</f>
        <v>Office rent</v>
      </c>
      <c r="G61" s="76">
        <f>IF(Table44354143354[[#This Row],[Source of funds]]="CCM Funding Agreement",Table443541433[[#This Row],[Budget]],0)</f>
        <v>500</v>
      </c>
      <c r="H61" s="75"/>
      <c r="I61" s="88"/>
      <c r="J61" s="154">
        <f>IF(Table44354143354[[#This Row],[Budget]]=0,"",H61/Table44354143354[[#This Row],[Budget]])</f>
        <v>0</v>
      </c>
      <c r="K61" s="90"/>
      <c r="L61" s="61"/>
      <c r="M61" s="155">
        <f>IF(Table44354143354[[#This Row],[Budget]]=0,"",L61/Table44354143354[[#This Row],[Budget]])</f>
        <v>0</v>
      </c>
      <c r="N61" s="91"/>
      <c r="O61" s="102"/>
      <c r="P61" s="102"/>
    </row>
    <row r="62" spans="1:19" ht="70.400000000000006" customHeight="1" thickBot="1" x14ac:dyDescent="0.35">
      <c r="A62" s="143"/>
      <c r="B62" s="153">
        <v>3</v>
      </c>
      <c r="C62" s="37" t="str">
        <f>Table443541433[[#This Row],[Source of funds]]</f>
        <v>CCM Funding Agreement</v>
      </c>
      <c r="D62" s="37" t="str">
        <f>Table443541433[[#This Row],[Area of Responsibility]]</f>
        <v>Operations</v>
      </c>
      <c r="E62" s="54" t="str">
        <f>Table443541433[[#This Row],[Cost Grouping]]</f>
        <v>Indirect and Overhead costs</v>
      </c>
      <c r="F62" s="37" t="str">
        <f>Table443541433[[#This Row],[Description]]</f>
        <v>Office rent</v>
      </c>
      <c r="G62" s="76">
        <f>IF(Table44354143354[[#This Row],[Source of funds]]="CCM Funding Agreement",Table443541433[[#This Row],[Budget]],0)</f>
        <v>20000</v>
      </c>
      <c r="H62" s="75"/>
      <c r="I62" s="88"/>
      <c r="J62" s="154">
        <f>IF(Table44354143354[[#This Row],[Budget]]=0,"",H62/Table44354143354[[#This Row],[Budget]])</f>
        <v>0</v>
      </c>
      <c r="K62" s="90"/>
      <c r="L62" s="61"/>
      <c r="M62" s="155">
        <f>IF(Table44354143354[[#This Row],[Budget]]=0,"",L62/Table44354143354[[#This Row],[Budget]])</f>
        <v>0</v>
      </c>
      <c r="N62" s="91"/>
      <c r="O62" s="102"/>
      <c r="P62" s="102"/>
    </row>
    <row r="63" spans="1:19" ht="70.400000000000006" customHeight="1" thickBot="1" x14ac:dyDescent="0.35">
      <c r="A63" s="143"/>
      <c r="B63" s="153">
        <v>4</v>
      </c>
      <c r="C63" s="37" t="str">
        <f>Table443541433[[#This Row],[Source of funds]]</f>
        <v>CCM Funding Agreement</v>
      </c>
      <c r="D63" s="37" t="str">
        <f>Table443541433[[#This Row],[Area of Responsibility]]</f>
        <v>Operations</v>
      </c>
      <c r="E63" s="54" t="str">
        <f>Table443541433[[#This Row],[Cost Grouping]]</f>
        <v>Indirect and Overhead costs</v>
      </c>
      <c r="F63" s="37" t="str">
        <f>Table443541433[[#This Row],[Description]]</f>
        <v>Office rent</v>
      </c>
      <c r="G63" s="76">
        <f>IF(Table44354143354[[#This Row],[Source of funds]]="CCM Funding Agreement",Table443541433[[#This Row],[Budget]],0)</f>
        <v>6250</v>
      </c>
      <c r="H63" s="75"/>
      <c r="I63" s="88"/>
      <c r="J63" s="154">
        <f>IF(Table44354143354[[#This Row],[Budget]]=0,"",H63/Table44354143354[[#This Row],[Budget]])</f>
        <v>0</v>
      </c>
      <c r="K63" s="90"/>
      <c r="L63" s="61"/>
      <c r="M63" s="155">
        <f>IF(Table44354143354[[#This Row],[Budget]]=0,"",L63/Table44354143354[[#This Row],[Budget]])</f>
        <v>0</v>
      </c>
      <c r="N63" s="91"/>
      <c r="O63" s="102"/>
      <c r="P63" s="102"/>
    </row>
    <row r="64" spans="1:19" ht="70.400000000000006" customHeight="1" thickBot="1" x14ac:dyDescent="0.35">
      <c r="A64" s="143"/>
      <c r="B64" s="153">
        <v>5</v>
      </c>
      <c r="C64" s="37" t="str">
        <f>Table443541433[[#This Row],[Source of funds]]</f>
        <v>CCM Funding Agreement</v>
      </c>
      <c r="D64" s="37" t="str">
        <f>Table443541433[[#This Row],[Area of Responsibility]]</f>
        <v>Operations</v>
      </c>
      <c r="E64" s="54" t="str">
        <f>Table443541433[[#This Row],[Cost Grouping]]</f>
        <v>External Professional Services</v>
      </c>
      <c r="F64" s="37" t="str">
        <f>Table443541433[[#This Row],[Description]]</f>
        <v>Audit review</v>
      </c>
      <c r="G64" s="76">
        <f>IF(Table44354143354[[#This Row],[Source of funds]]="CCM Funding Agreement",Table443541433[[#This Row],[Budget]],0)</f>
        <v>4500</v>
      </c>
      <c r="H64" s="75"/>
      <c r="I64" s="88"/>
      <c r="J64" s="154">
        <f>IF(Table44354143354[[#This Row],[Budget]]=0,"",H64/Table44354143354[[#This Row],[Budget]])</f>
        <v>0</v>
      </c>
      <c r="K64" s="90"/>
      <c r="L64" s="61"/>
      <c r="M64" s="155">
        <f>IF(Table44354143354[[#This Row],[Budget]]=0,"",L64/Table44354143354[[#This Row],[Budget]])</f>
        <v>0</v>
      </c>
      <c r="N64" s="91"/>
      <c r="O64" s="102"/>
      <c r="P64" s="102"/>
    </row>
    <row r="65" spans="1:44" ht="70.400000000000006" customHeight="1" thickBot="1" x14ac:dyDescent="0.35">
      <c r="A65" s="143"/>
      <c r="B65" s="153">
        <v>6</v>
      </c>
      <c r="C65" s="37">
        <f>Table443541433[[#This Row],[Source of funds]]</f>
        <v>0</v>
      </c>
      <c r="D65" s="37">
        <f>Table443541433[[#This Row],[Area of Responsibility]]</f>
        <v>0</v>
      </c>
      <c r="E65" s="54">
        <f>Table443541433[[#This Row],[Cost Grouping]]</f>
        <v>0</v>
      </c>
      <c r="F65" s="37">
        <f>Table443541433[[#This Row],[Description]]</f>
        <v>0</v>
      </c>
      <c r="G65" s="76">
        <f>IF(Table44354143354[[#This Row],[Source of funds]]="CCM Funding Agreement",Table443541433[[#This Row],[Budget]],0)</f>
        <v>0</v>
      </c>
      <c r="H65" s="75"/>
      <c r="I65" s="88"/>
      <c r="J65" s="154" t="str">
        <f>IF(Table44354143354[[#This Row],[Budget]]=0,"",H65/Table44354143354[[#This Row],[Budget]])</f>
        <v/>
      </c>
      <c r="K65" s="90"/>
      <c r="L65" s="61"/>
      <c r="M65" s="155" t="str">
        <f>IF(Table44354143354[[#This Row],[Budget]]=0,"",L65/Table44354143354[[#This Row],[Budget]])</f>
        <v/>
      </c>
      <c r="N65" s="91"/>
      <c r="O65" s="102"/>
      <c r="P65" s="102"/>
    </row>
    <row r="66" spans="1:44" ht="70.400000000000006" customHeight="1" thickBot="1" x14ac:dyDescent="0.35">
      <c r="A66" s="143"/>
      <c r="B66" s="153">
        <v>7</v>
      </c>
      <c r="C66" s="37">
        <f>Table443541433[[#This Row],[Source of funds]]</f>
        <v>0</v>
      </c>
      <c r="D66" s="37">
        <f>Table443541433[[#This Row],[Area of Responsibility]]</f>
        <v>0</v>
      </c>
      <c r="E66" s="54">
        <f>Table443541433[[#This Row],[Cost Grouping]]</f>
        <v>0</v>
      </c>
      <c r="F66" s="37">
        <f>Table443541433[[#This Row],[Description]]</f>
        <v>0</v>
      </c>
      <c r="G66" s="76">
        <f>IF(Table44354143354[[#This Row],[Source of funds]]="CCM Funding Agreement",Table443541433[[#This Row],[Budget]],0)</f>
        <v>0</v>
      </c>
      <c r="H66" s="75"/>
      <c r="I66" s="88"/>
      <c r="J66" s="154" t="str">
        <f>IF(Table44354143354[[#This Row],[Budget]]=0,"",H66/Table44354143354[[#This Row],[Budget]])</f>
        <v/>
      </c>
      <c r="K66" s="90"/>
      <c r="L66" s="61"/>
      <c r="M66" s="155" t="str">
        <f>IF(Table44354143354[[#This Row],[Budget]]=0,"",L66/Table44354143354[[#This Row],[Budget]])</f>
        <v/>
      </c>
      <c r="N66" s="91"/>
      <c r="O66" s="102"/>
      <c r="P66" s="102"/>
    </row>
    <row r="67" spans="1:44" ht="70.400000000000006" customHeight="1" thickBot="1" x14ac:dyDescent="0.35">
      <c r="A67" s="143"/>
      <c r="B67" s="153">
        <v>8</v>
      </c>
      <c r="C67" s="37">
        <f>Table443541433[[#This Row],[Source of funds]]</f>
        <v>0</v>
      </c>
      <c r="D67" s="37">
        <f>Table443541433[[#This Row],[Area of Responsibility]]</f>
        <v>0</v>
      </c>
      <c r="E67" s="54">
        <f>Table443541433[[#This Row],[Cost Grouping]]</f>
        <v>0</v>
      </c>
      <c r="F67" s="37">
        <f>Table443541433[[#This Row],[Description]]</f>
        <v>0</v>
      </c>
      <c r="G67" s="76">
        <f>IF(Table44354143354[[#This Row],[Source of funds]]="CCM Funding Agreement",Table443541433[[#This Row],[Budget]],0)</f>
        <v>0</v>
      </c>
      <c r="H67" s="75"/>
      <c r="I67" s="88"/>
      <c r="J67" s="154" t="str">
        <f>IF(Table44354143354[[#This Row],[Budget]]=0,"",H67/Table44354143354[[#This Row],[Budget]])</f>
        <v/>
      </c>
      <c r="K67" s="90"/>
      <c r="L67" s="61"/>
      <c r="M67" s="155" t="str">
        <f>IF(Table44354143354[[#This Row],[Budget]]=0,"",L67/Table44354143354[[#This Row],[Budget]])</f>
        <v/>
      </c>
      <c r="N67" s="91"/>
      <c r="O67" s="102"/>
      <c r="P67" s="102"/>
    </row>
    <row r="68" spans="1:44" ht="70.400000000000006" customHeight="1" thickBot="1" x14ac:dyDescent="0.35">
      <c r="A68" s="143"/>
      <c r="B68" s="153">
        <v>9</v>
      </c>
      <c r="C68" s="37">
        <f>Table443541433[[#This Row],[Source of funds]]</f>
        <v>0</v>
      </c>
      <c r="D68" s="37">
        <f>Table443541433[[#This Row],[Area of Responsibility]]</f>
        <v>0</v>
      </c>
      <c r="E68" s="54">
        <f>Table443541433[[#This Row],[Cost Grouping]]</f>
        <v>0</v>
      </c>
      <c r="F68" s="37">
        <f>Table443541433[[#This Row],[Description]]</f>
        <v>0</v>
      </c>
      <c r="G68" s="76">
        <f>IF(Table44354143354[[#This Row],[Source of funds]]="CCM Funding Agreement",Table443541433[[#This Row],[Budget]],0)</f>
        <v>0</v>
      </c>
      <c r="H68" s="75"/>
      <c r="I68" s="88"/>
      <c r="J68" s="154" t="str">
        <f>IF(Table44354143354[[#This Row],[Budget]]=0,"",H68/Table44354143354[[#This Row],[Budget]])</f>
        <v/>
      </c>
      <c r="K68" s="90"/>
      <c r="L68" s="61"/>
      <c r="M68" s="156" t="str">
        <f>IF(Table44354143354[[#This Row],[Budget]]=0,"",L68/Table44354143354[[#This Row],[Budget]])</f>
        <v/>
      </c>
      <c r="N68" s="91"/>
      <c r="O68" s="102"/>
      <c r="P68" s="102"/>
    </row>
    <row r="69" spans="1:44" ht="70.400000000000006" customHeight="1" thickBot="1" x14ac:dyDescent="0.35">
      <c r="A69" s="143"/>
      <c r="B69" s="153">
        <v>10</v>
      </c>
      <c r="C69" s="37">
        <f>Table443541433[[#This Row],[Source of funds]]</f>
        <v>0</v>
      </c>
      <c r="D69" s="37">
        <f>Table443541433[[#This Row],[Area of Responsibility]]</f>
        <v>0</v>
      </c>
      <c r="E69" s="54">
        <f>Table443541433[[#This Row],[Cost Grouping]]</f>
        <v>0</v>
      </c>
      <c r="F69" s="37">
        <f>Table443541433[[#This Row],[Description]]</f>
        <v>0</v>
      </c>
      <c r="G69" s="76">
        <f>IF(Table44354143354[[#This Row],[Source of funds]]="CCM Funding Agreement",Table443541433[[#This Row],[Budget]],0)</f>
        <v>0</v>
      </c>
      <c r="H69" s="74"/>
      <c r="I69" s="89"/>
      <c r="J69" s="154" t="str">
        <f>IF(Table44354143354[[#This Row],[Budget]]=0,"",H69/Table44354143354[[#This Row],[Budget]])</f>
        <v/>
      </c>
      <c r="K69" s="90"/>
      <c r="L69" s="38"/>
      <c r="M69" s="155" t="str">
        <f>IF(Table44354143354[[#This Row],[Budget]]=0,"",L69/Table44354143354[[#This Row],[Budget]])</f>
        <v/>
      </c>
      <c r="N69" s="92"/>
      <c r="O69" s="102"/>
      <c r="P69" s="102"/>
    </row>
    <row r="70" spans="1:44" ht="30" customHeight="1" x14ac:dyDescent="0.3">
      <c r="A70" s="102"/>
      <c r="B70" s="157"/>
      <c r="C70" s="157"/>
      <c r="D70" s="157"/>
      <c r="E70" s="158"/>
      <c r="F70" s="159" t="s">
        <v>177</v>
      </c>
      <c r="G70" s="160" cm="1">
        <f t="array" aca="1" ref="G70" ca="1">SUMPRODUCT(
    SUBTOTAL(9,OFFSET(G60,ROW(G60:G69)-ROW(G60),0)),
    --(C60:C69="CCM Funding Agreement"))</f>
        <v>91932</v>
      </c>
      <c r="H70" s="161" cm="1">
        <f t="array" aca="1" ref="H70" ca="1">SUMPRODUCT(
    SUBTOTAL(9,OFFSET(H60,ROW(H60:H69)-ROW(H60),0)),
    --(C60:C69="CCM Funding Agreement"))</f>
        <v>0</v>
      </c>
      <c r="I70" s="157"/>
      <c r="J70" s="162">
        <f ca="1">IF(G70=0,"",H70/G70)</f>
        <v>0</v>
      </c>
      <c r="K70" s="157"/>
      <c r="L70" s="163" cm="1">
        <f t="array" aca="1" ref="L70" ca="1">SUMPRODUCT(
    SUBTOTAL(9,OFFSET(L60,ROW(L60:L69)-ROW(L60),0)),
    --(C60:C69="CCM Funding Agreement"))</f>
        <v>0</v>
      </c>
      <c r="M70" s="164">
        <f ca="1">IF(G70=0,"",L70/G70)</f>
        <v>0</v>
      </c>
      <c r="N70" s="165"/>
      <c r="O70" s="176"/>
      <c r="P70" s="176"/>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row>
    <row r="71" spans="1:44" ht="25.5" customHeight="1" x14ac:dyDescent="0.3">
      <c r="A71" s="102"/>
      <c r="B71" s="165"/>
      <c r="C71" s="165"/>
      <c r="D71" s="165"/>
      <c r="E71" s="166"/>
      <c r="F71" s="167" t="s">
        <v>163</v>
      </c>
      <c r="G71" s="163" cm="1">
        <f t="array" aca="1" ref="G71" ca="1">SUMPRODUCT(
    SUBTOTAL(9,OFFSET(G60,ROW(G60:G69)-ROW(G60),0)),
    --(C60:C69="CCM Evolution"))</f>
        <v>0</v>
      </c>
      <c r="H71" s="163" cm="1">
        <f t="array" aca="1" ref="H71" ca="1">SUMPRODUCT(
    SUBTOTAL(9,OFFSET(H60,ROW(H60:H69)-ROW(H60),0)),
    --(C60:C69="CCM Evolution"))</f>
        <v>0</v>
      </c>
      <c r="I71" s="168"/>
      <c r="J71" s="162" t="str">
        <f ca="1">IF(G71=0,"",H71/G71)</f>
        <v/>
      </c>
      <c r="K71" s="165"/>
      <c r="L71" s="169" cm="1">
        <f t="array" aca="1" ref="L71" ca="1">SUMPRODUCT(
    SUBTOTAL(9,OFFSET(L60,ROW(L60:L69)-ROW(L60),0)),
    --(C60:C69="CCM Evolution"))</f>
        <v>0</v>
      </c>
      <c r="M71" s="162" t="str">
        <f ca="1">IF(G71=0,"",L71/G71)</f>
        <v/>
      </c>
      <c r="N71" s="165"/>
      <c r="O71" s="176"/>
      <c r="P71" s="176"/>
      <c r="Q71" s="18"/>
      <c r="R71" s="18"/>
      <c r="S71" s="18"/>
      <c r="T71" s="18"/>
      <c r="U71" s="18"/>
      <c r="V71" s="18"/>
    </row>
    <row r="72" spans="1:44" ht="25.5" customHeight="1" x14ac:dyDescent="0.3">
      <c r="A72" s="102"/>
      <c r="B72" s="165"/>
      <c r="C72" s="165"/>
      <c r="D72" s="165"/>
      <c r="E72" s="166"/>
      <c r="F72" s="170" t="s">
        <v>179</v>
      </c>
      <c r="G72" s="161" cm="1">
        <f t="array" aca="1" ref="G72" ca="1">SUMPRODUCT(
    SUBTOTAL(9,OFFSET(G60,ROW(G60:G69)-ROW(G60),0)),
    --(C60:C69="COVID19RM"))</f>
        <v>0</v>
      </c>
      <c r="H72" s="171" cm="1">
        <f t="array" aca="1" ref="H72" ca="1">SUMPRODUCT(
    SUBTOTAL(9,OFFSET(H60,ROW(H60:H69)-ROW(H60),0)),
    --(C60:C69="COVID19RM"))</f>
        <v>0</v>
      </c>
      <c r="I72" s="168"/>
      <c r="J72" s="162" t="str">
        <f ca="1">IF(G72=0,"",H72/G72)</f>
        <v/>
      </c>
      <c r="K72" s="165"/>
      <c r="L72" s="163" cm="1">
        <f t="array" aca="1" ref="L72" ca="1">SUMPRODUCT(
    SUBTOTAL(9,OFFSET(L60,ROW(L60:L69)-ROW(L60),0)),
    --(C60:C69="COVID19RM"))</f>
        <v>0</v>
      </c>
      <c r="M72" s="164" t="str">
        <f ca="1">IF(G72=0,"",L72/G72)</f>
        <v/>
      </c>
      <c r="N72" s="165"/>
      <c r="O72" s="176"/>
      <c r="P72" s="176"/>
      <c r="Q72" s="18"/>
      <c r="R72" s="18"/>
      <c r="S72" s="18"/>
      <c r="T72" s="18"/>
      <c r="U72" s="18"/>
      <c r="V72" s="18"/>
    </row>
    <row r="73" spans="1:44" ht="25.5" customHeight="1" x14ac:dyDescent="0.3">
      <c r="A73" s="102"/>
      <c r="B73" s="165"/>
      <c r="C73" s="165"/>
      <c r="D73" s="165"/>
      <c r="E73" s="166"/>
      <c r="F73" s="172" t="s">
        <v>122</v>
      </c>
      <c r="G73" s="173">
        <f ca="1">SUM(G70:G72)</f>
        <v>91932</v>
      </c>
      <c r="H73" s="173">
        <f ca="1">SUM(H70:H72)</f>
        <v>0</v>
      </c>
      <c r="I73" s="168"/>
      <c r="J73" s="174">
        <f ca="1">IF(G73=0,"",H73/G73)</f>
        <v>0</v>
      </c>
      <c r="K73" s="165"/>
      <c r="L73" s="175">
        <f ca="1">SUM(L70:L72)</f>
        <v>0</v>
      </c>
      <c r="M73" s="174">
        <f ca="1">IF(G73=0,"",L73/G73)</f>
        <v>0</v>
      </c>
      <c r="N73" s="165"/>
      <c r="O73" s="176"/>
      <c r="P73" s="176"/>
      <c r="Q73" s="18"/>
      <c r="R73" s="18"/>
      <c r="S73" s="18"/>
      <c r="T73" s="18"/>
      <c r="U73" s="18"/>
      <c r="V73" s="18"/>
    </row>
    <row r="74" spans="1:44" ht="25.5" customHeight="1" thickBot="1" x14ac:dyDescent="0.35">
      <c r="A74" s="102"/>
      <c r="B74" s="176"/>
      <c r="C74" s="176"/>
      <c r="D74" s="176"/>
      <c r="E74" s="177"/>
      <c r="F74" s="177"/>
      <c r="G74" s="177"/>
      <c r="H74" s="176"/>
      <c r="I74" s="176"/>
      <c r="J74" s="177"/>
      <c r="K74" s="176"/>
      <c r="L74" s="176"/>
      <c r="M74" s="176"/>
      <c r="N74" s="176"/>
      <c r="O74" s="176"/>
      <c r="P74" s="176"/>
      <c r="Q74" s="18"/>
      <c r="R74" s="18"/>
      <c r="S74" s="18"/>
      <c r="T74" s="18"/>
      <c r="U74" s="18"/>
      <c r="V74" s="18"/>
    </row>
    <row r="75" spans="1:44" ht="25.5" customHeight="1" thickBot="1" x14ac:dyDescent="0.35">
      <c r="A75" s="102"/>
      <c r="B75" s="449" t="s">
        <v>159</v>
      </c>
      <c r="C75" s="449"/>
      <c r="D75" s="449"/>
      <c r="E75" s="449"/>
      <c r="F75" s="449"/>
      <c r="G75" s="449"/>
      <c r="H75" s="449"/>
      <c r="I75" s="449"/>
      <c r="J75" s="449"/>
      <c r="K75" s="449"/>
      <c r="L75" s="449"/>
      <c r="M75" s="449"/>
      <c r="N75" s="449"/>
      <c r="O75" s="176"/>
      <c r="P75" s="176"/>
      <c r="Q75" s="18"/>
      <c r="R75" s="18"/>
      <c r="S75" s="18"/>
      <c r="T75" s="18"/>
      <c r="U75" s="18"/>
      <c r="V75" s="18"/>
    </row>
    <row r="76" spans="1:44" ht="25.5" customHeight="1" x14ac:dyDescent="0.3">
      <c r="A76" s="102"/>
      <c r="B76" s="102"/>
      <c r="C76" s="102"/>
      <c r="D76" s="102"/>
      <c r="E76" s="102"/>
      <c r="F76" s="102"/>
      <c r="G76" s="102"/>
      <c r="H76" s="102"/>
      <c r="I76" s="102"/>
      <c r="J76" s="102"/>
      <c r="K76" s="102"/>
      <c r="L76" s="102"/>
      <c r="M76" s="102"/>
      <c r="N76" s="102"/>
      <c r="O76" s="102"/>
      <c r="P76" s="102"/>
    </row>
    <row r="77" spans="1:44" ht="25.5" customHeight="1" x14ac:dyDescent="0.3">
      <c r="A77" s="102"/>
      <c r="B77" s="102"/>
      <c r="C77" s="102"/>
      <c r="D77" s="102"/>
      <c r="E77" s="102"/>
      <c r="F77" s="102"/>
      <c r="G77" s="102"/>
      <c r="H77" s="102"/>
      <c r="I77" s="102"/>
      <c r="J77" s="102"/>
      <c r="K77" s="102"/>
      <c r="L77" s="102"/>
      <c r="M77" s="102"/>
      <c r="N77" s="102"/>
      <c r="O77" s="102"/>
      <c r="P77" s="102"/>
    </row>
    <row r="78" spans="1:44" ht="50.15" customHeight="1" x14ac:dyDescent="0.3">
      <c r="A78" s="102"/>
      <c r="B78" s="178" t="s">
        <v>118</v>
      </c>
      <c r="C78" s="145" t="s">
        <v>153</v>
      </c>
      <c r="D78" s="179" t="s">
        <v>134</v>
      </c>
      <c r="E78" s="179" t="s">
        <v>119</v>
      </c>
      <c r="F78" s="180" t="s">
        <v>120</v>
      </c>
      <c r="G78" s="180" t="s">
        <v>174</v>
      </c>
      <c r="H78" s="148" t="s">
        <v>311</v>
      </c>
      <c r="I78" s="149" t="s">
        <v>367</v>
      </c>
      <c r="J78" s="181" t="s">
        <v>314</v>
      </c>
      <c r="K78" s="181" t="s">
        <v>315</v>
      </c>
      <c r="L78" s="150" t="s">
        <v>373</v>
      </c>
      <c r="M78" s="151" t="s">
        <v>314</v>
      </c>
      <c r="N78" s="152" t="s">
        <v>315</v>
      </c>
      <c r="O78" s="102"/>
      <c r="P78" s="102"/>
    </row>
    <row r="79" spans="1:44" ht="70.400000000000006" customHeight="1" x14ac:dyDescent="0.3">
      <c r="A79" s="102"/>
      <c r="B79" s="153">
        <v>1</v>
      </c>
      <c r="C79" s="36"/>
      <c r="D79" s="19"/>
      <c r="E79" s="19"/>
      <c r="F79" s="43"/>
      <c r="G79" s="77"/>
      <c r="H79" s="58"/>
      <c r="I79" s="93"/>
      <c r="J79" s="182" t="str">
        <f>IF(Table1103772[[#This Row],[Budget ]]=0,"",H79/Table1103772[[#This Row],[Budget ]])</f>
        <v/>
      </c>
      <c r="K79" s="94"/>
      <c r="L79" s="63"/>
      <c r="M79" s="183" t="str">
        <f>IF(Table1103772[[#This Row],[Budget ]]=0,"",L79/Table1103772[[#This Row],[Budget ]])</f>
        <v/>
      </c>
      <c r="N79" s="95"/>
      <c r="O79" s="102"/>
      <c r="P79" s="102"/>
    </row>
    <row r="80" spans="1:44" ht="70.400000000000006" customHeight="1" x14ac:dyDescent="0.3">
      <c r="A80" s="102"/>
      <c r="B80" s="153">
        <v>2</v>
      </c>
      <c r="C80" s="36"/>
      <c r="D80" s="19"/>
      <c r="E80" s="19"/>
      <c r="F80" s="43"/>
      <c r="G80" s="77"/>
      <c r="H80" s="58"/>
      <c r="I80" s="93"/>
      <c r="J80" s="182" t="str">
        <f>IF(Table1103772[[#This Row],[Budget ]]=0,"",H80/Table1103772[[#This Row],[Budget ]])</f>
        <v/>
      </c>
      <c r="K80" s="94"/>
      <c r="L80" s="63"/>
      <c r="M80" s="183" t="str">
        <f>IF(Table1103772[[#This Row],[Budget ]]=0,"",L80/Table1103772[[#This Row],[Budget ]])</f>
        <v/>
      </c>
      <c r="N80" s="95"/>
      <c r="O80" s="102"/>
      <c r="P80" s="102"/>
    </row>
    <row r="81" spans="1:16" ht="70.400000000000006" customHeight="1" x14ac:dyDescent="0.3">
      <c r="A81" s="102"/>
      <c r="B81" s="153">
        <v>3</v>
      </c>
      <c r="C81" s="36"/>
      <c r="D81" s="19"/>
      <c r="E81" s="19"/>
      <c r="F81" s="43"/>
      <c r="G81" s="77"/>
      <c r="H81" s="58"/>
      <c r="I81" s="93"/>
      <c r="J81" s="182" t="str">
        <f>IF(Table1103772[[#This Row],[Budget ]]=0,"",H81/Table1103772[[#This Row],[Budget ]])</f>
        <v/>
      </c>
      <c r="K81" s="94"/>
      <c r="L81" s="63"/>
      <c r="M81" s="183" t="str">
        <f>IF(Table1103772[[#This Row],[Budget ]]=0,"",L81/Table1103772[[#This Row],[Budget ]])</f>
        <v/>
      </c>
      <c r="N81" s="95"/>
      <c r="O81" s="102"/>
      <c r="P81" s="102"/>
    </row>
    <row r="82" spans="1:16" ht="70.400000000000006" customHeight="1" x14ac:dyDescent="0.3">
      <c r="A82" s="102"/>
      <c r="B82" s="153">
        <v>4</v>
      </c>
      <c r="C82" s="36"/>
      <c r="D82" s="19"/>
      <c r="E82" s="19"/>
      <c r="F82" s="43"/>
      <c r="G82" s="77"/>
      <c r="H82" s="58"/>
      <c r="I82" s="93"/>
      <c r="J82" s="182" t="str">
        <f>IF(Table1103772[[#This Row],[Budget ]]=0,"",H82/Table1103772[[#This Row],[Budget ]])</f>
        <v/>
      </c>
      <c r="K82" s="94"/>
      <c r="L82" s="63"/>
      <c r="M82" s="183" t="str">
        <f>IF(Table1103772[[#This Row],[Budget ]]=0,"",L82/Table1103772[[#This Row],[Budget ]])</f>
        <v/>
      </c>
      <c r="N82" s="95"/>
      <c r="O82" s="102"/>
      <c r="P82" s="102"/>
    </row>
    <row r="83" spans="1:16" ht="70.400000000000006" customHeight="1" x14ac:dyDescent="0.3">
      <c r="A83" s="102"/>
      <c r="B83" s="153">
        <v>5</v>
      </c>
      <c r="C83" s="36"/>
      <c r="D83" s="19"/>
      <c r="E83" s="19"/>
      <c r="F83" s="43"/>
      <c r="G83" s="77"/>
      <c r="H83" s="58"/>
      <c r="I83" s="93"/>
      <c r="J83" s="182" t="str">
        <f>IF(Table1103772[[#This Row],[Budget ]]=0,"",H83/Table1103772[[#This Row],[Budget ]])</f>
        <v/>
      </c>
      <c r="K83" s="94"/>
      <c r="L83" s="63"/>
      <c r="M83" s="183" t="str">
        <f>IF(Table1103772[[#This Row],[Budget ]]=0,"",L83/Table1103772[[#This Row],[Budget ]])</f>
        <v/>
      </c>
      <c r="N83" s="95"/>
      <c r="O83" s="102"/>
      <c r="P83" s="102"/>
    </row>
    <row r="84" spans="1:16" ht="70.400000000000006" customHeight="1" x14ac:dyDescent="0.3">
      <c r="A84" s="102"/>
      <c r="B84" s="153">
        <v>6</v>
      </c>
      <c r="C84" s="36"/>
      <c r="D84" s="19"/>
      <c r="E84" s="19"/>
      <c r="F84" s="43"/>
      <c r="G84" s="77"/>
      <c r="H84" s="58"/>
      <c r="I84" s="93"/>
      <c r="J84" s="182" t="str">
        <f>IF(Table1103772[[#This Row],[Budget ]]=0,"",H84/Table1103772[[#This Row],[Budget ]])</f>
        <v/>
      </c>
      <c r="K84" s="94"/>
      <c r="L84" s="63"/>
      <c r="M84" s="183" t="str">
        <f>IF(Table1103772[[#This Row],[Budget ]]=0,"",L84/Table1103772[[#This Row],[Budget ]])</f>
        <v/>
      </c>
      <c r="N84" s="95"/>
      <c r="O84" s="102"/>
      <c r="P84" s="102"/>
    </row>
    <row r="85" spans="1:16" ht="70.400000000000006" customHeight="1" x14ac:dyDescent="0.3">
      <c r="A85" s="102"/>
      <c r="B85" s="153">
        <v>7</v>
      </c>
      <c r="C85" s="36"/>
      <c r="D85" s="19"/>
      <c r="E85" s="19"/>
      <c r="F85" s="43"/>
      <c r="G85" s="77"/>
      <c r="H85" s="58"/>
      <c r="I85" s="93"/>
      <c r="J85" s="182" t="str">
        <f>IF(Table1103772[[#This Row],[Budget ]]=0,"",H85/Table1103772[[#This Row],[Budget ]])</f>
        <v/>
      </c>
      <c r="K85" s="94"/>
      <c r="L85" s="63"/>
      <c r="M85" s="183" t="str">
        <f>IF(Table1103772[[#This Row],[Budget ]]=0,"",L85/Table1103772[[#This Row],[Budget ]])</f>
        <v/>
      </c>
      <c r="N85" s="95"/>
      <c r="O85" s="102"/>
      <c r="P85" s="102"/>
    </row>
    <row r="86" spans="1:16" ht="70.400000000000006" customHeight="1" x14ac:dyDescent="0.3">
      <c r="A86" s="102"/>
      <c r="B86" s="153">
        <v>8</v>
      </c>
      <c r="C86" s="36"/>
      <c r="D86" s="19"/>
      <c r="E86" s="19"/>
      <c r="F86" s="43"/>
      <c r="G86" s="77"/>
      <c r="H86" s="58"/>
      <c r="I86" s="93"/>
      <c r="J86" s="182" t="str">
        <f>IF(Table1103772[[#This Row],[Budget ]]=0,"",H86/Table1103772[[#This Row],[Budget ]])</f>
        <v/>
      </c>
      <c r="K86" s="94"/>
      <c r="L86" s="63"/>
      <c r="M86" s="183" t="str">
        <f>IF(Table1103772[[#This Row],[Budget ]]=0,"",L86/Table1103772[[#This Row],[Budget ]])</f>
        <v/>
      </c>
      <c r="N86" s="95"/>
      <c r="O86" s="102"/>
      <c r="P86" s="102"/>
    </row>
    <row r="87" spans="1:16" ht="70.400000000000006" customHeight="1" x14ac:dyDescent="0.3">
      <c r="A87" s="102"/>
      <c r="B87" s="153">
        <v>9</v>
      </c>
      <c r="C87" s="36"/>
      <c r="D87" s="19"/>
      <c r="E87" s="19"/>
      <c r="F87" s="43"/>
      <c r="G87" s="77"/>
      <c r="H87" s="58"/>
      <c r="I87" s="93"/>
      <c r="J87" s="182" t="str">
        <f>IF(Table1103772[[#This Row],[Budget ]]=0,"",H87/Table1103772[[#This Row],[Budget ]])</f>
        <v/>
      </c>
      <c r="K87" s="94"/>
      <c r="L87" s="63"/>
      <c r="M87" s="183" t="str">
        <f>IF(Table1103772[[#This Row],[Budget ]]=0,"",L87/Table1103772[[#This Row],[Budget ]])</f>
        <v/>
      </c>
      <c r="N87" s="95"/>
      <c r="O87" s="102"/>
      <c r="P87" s="102"/>
    </row>
    <row r="88" spans="1:16" ht="70.400000000000006" customHeight="1" x14ac:dyDescent="0.3">
      <c r="A88" s="102"/>
      <c r="B88" s="153">
        <v>10</v>
      </c>
      <c r="C88" s="36"/>
      <c r="D88" s="19"/>
      <c r="E88" s="19"/>
      <c r="F88" s="43"/>
      <c r="G88" s="77"/>
      <c r="H88" s="58"/>
      <c r="I88" s="93"/>
      <c r="J88" s="182" t="str">
        <f>IF(Table1103772[[#This Row],[Budget ]]=0,"",H88/Table1103772[[#This Row],[Budget ]])</f>
        <v/>
      </c>
      <c r="K88" s="94"/>
      <c r="L88" s="63"/>
      <c r="M88" s="183" t="str">
        <f>IF(Table1103772[[#This Row],[Budget ]]=0,"",L88/Table1103772[[#This Row],[Budget ]])</f>
        <v/>
      </c>
      <c r="N88" s="95"/>
      <c r="O88" s="102"/>
      <c r="P88" s="102"/>
    </row>
    <row r="89" spans="1:16" ht="70.400000000000006" customHeight="1" x14ac:dyDescent="0.3">
      <c r="A89" s="102"/>
      <c r="B89" s="153">
        <v>11</v>
      </c>
      <c r="C89" s="36"/>
      <c r="D89" s="19"/>
      <c r="E89" s="19"/>
      <c r="F89" s="43"/>
      <c r="G89" s="77"/>
      <c r="H89" s="58"/>
      <c r="I89" s="93"/>
      <c r="J89" s="182" t="str">
        <f>IF(Table1103772[[#This Row],[Budget ]]=0,"",H89/Table1103772[[#This Row],[Budget ]])</f>
        <v/>
      </c>
      <c r="K89" s="94"/>
      <c r="L89" s="63"/>
      <c r="M89" s="183" t="str">
        <f>IF(Table1103772[[#This Row],[Budget ]]=0,"",L89/Table1103772[[#This Row],[Budget ]])</f>
        <v/>
      </c>
      <c r="N89" s="95"/>
      <c r="O89" s="102"/>
      <c r="P89" s="102"/>
    </row>
    <row r="90" spans="1:16" ht="70.400000000000006" customHeight="1" x14ac:dyDescent="0.3">
      <c r="A90" s="102"/>
      <c r="B90" s="153">
        <v>12</v>
      </c>
      <c r="C90" s="36"/>
      <c r="D90" s="19"/>
      <c r="E90" s="19"/>
      <c r="F90" s="43"/>
      <c r="G90" s="77"/>
      <c r="H90" s="58"/>
      <c r="I90" s="93"/>
      <c r="J90" s="182" t="str">
        <f>IF(Table1103772[[#This Row],[Budget ]]=0,"",H90/Table1103772[[#This Row],[Budget ]])</f>
        <v/>
      </c>
      <c r="K90" s="94"/>
      <c r="L90" s="63"/>
      <c r="M90" s="183" t="str">
        <f>IF(Table1103772[[#This Row],[Budget ]]=0,"",L90/Table1103772[[#This Row],[Budget ]])</f>
        <v/>
      </c>
      <c r="N90" s="95"/>
      <c r="O90" s="102"/>
      <c r="P90" s="102"/>
    </row>
    <row r="91" spans="1:16" ht="70.400000000000006" customHeight="1" x14ac:dyDescent="0.3">
      <c r="A91" s="102"/>
      <c r="B91" s="153">
        <v>13</v>
      </c>
      <c r="C91" s="36"/>
      <c r="D91" s="19"/>
      <c r="E91" s="19"/>
      <c r="F91" s="43"/>
      <c r="G91" s="77"/>
      <c r="H91" s="58"/>
      <c r="I91" s="93"/>
      <c r="J91" s="182" t="str">
        <f>IF(Table1103772[[#This Row],[Budget ]]=0,"",H91/Table1103772[[#This Row],[Budget ]])</f>
        <v/>
      </c>
      <c r="K91" s="94"/>
      <c r="L91" s="63"/>
      <c r="M91" s="183" t="str">
        <f>IF(Table1103772[[#This Row],[Budget ]]=0,"",L91/Table1103772[[#This Row],[Budget ]])</f>
        <v/>
      </c>
      <c r="N91" s="95"/>
      <c r="O91" s="102"/>
      <c r="P91" s="102"/>
    </row>
    <row r="92" spans="1:16" ht="70.400000000000006" customHeight="1" x14ac:dyDescent="0.3">
      <c r="A92" s="102"/>
      <c r="B92" s="153">
        <v>14</v>
      </c>
      <c r="C92" s="36"/>
      <c r="D92" s="19"/>
      <c r="E92" s="19"/>
      <c r="F92" s="43"/>
      <c r="G92" s="77"/>
      <c r="H92" s="58"/>
      <c r="I92" s="93"/>
      <c r="J92" s="182" t="str">
        <f>IF(Table1103772[[#This Row],[Budget ]]=0,"",H92/Table1103772[[#This Row],[Budget ]])</f>
        <v/>
      </c>
      <c r="K92" s="94"/>
      <c r="L92" s="63"/>
      <c r="M92" s="183" t="str">
        <f>IF(Table1103772[[#This Row],[Budget ]]=0,"",L92/Table1103772[[#This Row],[Budget ]])</f>
        <v/>
      </c>
      <c r="N92" s="95"/>
      <c r="O92" s="102"/>
      <c r="P92" s="102"/>
    </row>
    <row r="93" spans="1:16" ht="70.400000000000006" customHeight="1" x14ac:dyDescent="0.3">
      <c r="A93" s="102"/>
      <c r="B93" s="153">
        <v>15</v>
      </c>
      <c r="C93" s="36"/>
      <c r="D93" s="19"/>
      <c r="E93" s="19"/>
      <c r="F93" s="43"/>
      <c r="G93" s="77"/>
      <c r="H93" s="58"/>
      <c r="I93" s="93"/>
      <c r="J93" s="182" t="str">
        <f>IF(Table1103772[[#This Row],[Budget ]]=0,"",H93/Table1103772[[#This Row],[Budget ]])</f>
        <v/>
      </c>
      <c r="K93" s="94"/>
      <c r="L93" s="63"/>
      <c r="M93" s="183" t="str">
        <f>IF(Table1103772[[#This Row],[Budget ]]=0,"",L93/Table1103772[[#This Row],[Budget ]])</f>
        <v/>
      </c>
      <c r="N93" s="95"/>
      <c r="O93" s="102"/>
      <c r="P93" s="102"/>
    </row>
    <row r="94" spans="1:16" ht="70.400000000000006" customHeight="1" x14ac:dyDescent="0.3">
      <c r="A94" s="102"/>
      <c r="B94" s="153">
        <v>16</v>
      </c>
      <c r="C94" s="36"/>
      <c r="D94" s="19"/>
      <c r="E94" s="19"/>
      <c r="F94" s="43"/>
      <c r="G94" s="77"/>
      <c r="H94" s="58"/>
      <c r="I94" s="93"/>
      <c r="J94" s="182" t="str">
        <f>IF(Table1103772[[#This Row],[Budget ]]=0,"",H94/Table1103772[[#This Row],[Budget ]])</f>
        <v/>
      </c>
      <c r="K94" s="94"/>
      <c r="L94" s="63"/>
      <c r="M94" s="183" t="str">
        <f>IF(Table1103772[[#This Row],[Budget ]]=0,"",L94/Table1103772[[#This Row],[Budget ]])</f>
        <v/>
      </c>
      <c r="N94" s="95"/>
      <c r="O94" s="102"/>
      <c r="P94" s="102"/>
    </row>
    <row r="95" spans="1:16" ht="70.400000000000006" customHeight="1" x14ac:dyDescent="0.3">
      <c r="A95" s="102"/>
      <c r="B95" s="153">
        <v>17</v>
      </c>
      <c r="C95" s="36"/>
      <c r="D95" s="19"/>
      <c r="E95" s="19"/>
      <c r="F95" s="43"/>
      <c r="G95" s="77"/>
      <c r="H95" s="58"/>
      <c r="I95" s="93"/>
      <c r="J95" s="182" t="str">
        <f>IF(Table1103772[[#This Row],[Budget ]]=0,"",H95/Table1103772[[#This Row],[Budget ]])</f>
        <v/>
      </c>
      <c r="K95" s="94"/>
      <c r="L95" s="63"/>
      <c r="M95" s="183" t="str">
        <f>IF(Table1103772[[#This Row],[Budget ]]=0,"",L95/Table1103772[[#This Row],[Budget ]])</f>
        <v/>
      </c>
      <c r="N95" s="95"/>
      <c r="O95" s="102"/>
      <c r="P95" s="102"/>
    </row>
    <row r="96" spans="1:16" ht="70.400000000000006" customHeight="1" x14ac:dyDescent="0.3">
      <c r="A96" s="102"/>
      <c r="B96" s="153">
        <v>18</v>
      </c>
      <c r="C96" s="36"/>
      <c r="D96" s="19"/>
      <c r="E96" s="19"/>
      <c r="F96" s="43"/>
      <c r="G96" s="77"/>
      <c r="H96" s="58"/>
      <c r="I96" s="93"/>
      <c r="J96" s="182" t="str">
        <f>IF(Table1103772[[#This Row],[Budget ]]=0,"",H96/Table1103772[[#This Row],[Budget ]])</f>
        <v/>
      </c>
      <c r="K96" s="94"/>
      <c r="L96" s="63"/>
      <c r="M96" s="183" t="str">
        <f>IF(Table1103772[[#This Row],[Budget ]]=0,"",L96/Table1103772[[#This Row],[Budget ]])</f>
        <v/>
      </c>
      <c r="N96" s="95"/>
      <c r="O96" s="102"/>
      <c r="P96" s="102"/>
    </row>
    <row r="97" spans="1:25" ht="70.400000000000006" customHeight="1" x14ac:dyDescent="0.3">
      <c r="A97" s="102"/>
      <c r="B97" s="153">
        <v>19</v>
      </c>
      <c r="C97" s="36"/>
      <c r="D97" s="19"/>
      <c r="E97" s="19"/>
      <c r="F97" s="43"/>
      <c r="G97" s="77"/>
      <c r="H97" s="58"/>
      <c r="I97" s="93"/>
      <c r="J97" s="182" t="str">
        <f>IF(Table1103772[[#This Row],[Budget ]]=0,"",H97/Table1103772[[#This Row],[Budget ]])</f>
        <v/>
      </c>
      <c r="K97" s="94"/>
      <c r="L97" s="63"/>
      <c r="M97" s="183" t="str">
        <f>IF(Table1103772[[#This Row],[Budget ]]=0,"",L97/Table1103772[[#This Row],[Budget ]])</f>
        <v/>
      </c>
      <c r="N97" s="95"/>
      <c r="O97" s="191"/>
      <c r="P97" s="191"/>
      <c r="Q97" s="20"/>
      <c r="R97" s="20"/>
      <c r="S97" s="20"/>
      <c r="T97" s="20"/>
    </row>
    <row r="98" spans="1:25" ht="70.400000000000006" customHeight="1" x14ac:dyDescent="0.3">
      <c r="A98" s="102"/>
      <c r="B98" s="153">
        <v>20</v>
      </c>
      <c r="C98" s="36"/>
      <c r="D98" s="19"/>
      <c r="E98" s="19"/>
      <c r="F98" s="43"/>
      <c r="G98" s="77"/>
      <c r="H98" s="58"/>
      <c r="I98" s="93"/>
      <c r="J98" s="182" t="str">
        <f>IF(Table1103772[[#This Row],[Budget ]]=0,"",H98/Table1103772[[#This Row],[Budget ]])</f>
        <v/>
      </c>
      <c r="K98" s="94"/>
      <c r="L98" s="63"/>
      <c r="M98" s="183" t="str">
        <f>IF(Table1103772[[#This Row],[Budget ]]=0,"",L98/Table1103772[[#This Row],[Budget ]])</f>
        <v/>
      </c>
      <c r="N98" s="95"/>
      <c r="O98" s="191"/>
      <c r="P98" s="191"/>
      <c r="Q98" s="20"/>
      <c r="R98" s="20"/>
      <c r="S98" s="20"/>
      <c r="T98" s="20"/>
    </row>
    <row r="99" spans="1:25" ht="70.400000000000006" customHeight="1" x14ac:dyDescent="0.3">
      <c r="A99" s="102"/>
      <c r="B99" s="153">
        <v>21</v>
      </c>
      <c r="C99" s="36"/>
      <c r="D99" s="19"/>
      <c r="E99" s="19"/>
      <c r="F99" s="43"/>
      <c r="G99" s="77"/>
      <c r="H99" s="58"/>
      <c r="I99" s="93"/>
      <c r="J99" s="182" t="str">
        <f>IF(Table1103772[[#This Row],[Budget ]]=0,"",H99/Table1103772[[#This Row],[Budget ]])</f>
        <v/>
      </c>
      <c r="K99" s="94"/>
      <c r="L99" s="63"/>
      <c r="M99" s="183" t="str">
        <f>IF(Table1103772[[#This Row],[Budget ]]=0,"",L99/Table1103772[[#This Row],[Budget ]])</f>
        <v/>
      </c>
      <c r="N99" s="95"/>
      <c r="O99" s="191"/>
      <c r="P99" s="191"/>
      <c r="Q99" s="20"/>
      <c r="R99" s="20"/>
      <c r="S99" s="20"/>
      <c r="T99" s="20"/>
    </row>
    <row r="100" spans="1:25" ht="70.400000000000006" customHeight="1" x14ac:dyDescent="0.3">
      <c r="A100" s="102"/>
      <c r="B100" s="153">
        <v>22</v>
      </c>
      <c r="C100" s="36"/>
      <c r="D100" s="19"/>
      <c r="E100" s="19"/>
      <c r="F100" s="43"/>
      <c r="G100" s="77"/>
      <c r="H100" s="58"/>
      <c r="I100" s="93"/>
      <c r="J100" s="182" t="str">
        <f>IF(Table1103772[[#This Row],[Budget ]]=0,"",H100/Table1103772[[#This Row],[Budget ]])</f>
        <v/>
      </c>
      <c r="K100" s="94"/>
      <c r="L100" s="63"/>
      <c r="M100" s="183" t="str">
        <f>IF(Table1103772[[#This Row],[Budget ]]=0,"",L100/Table1103772[[#This Row],[Budget ]])</f>
        <v/>
      </c>
      <c r="N100" s="95"/>
      <c r="O100" s="191"/>
      <c r="P100" s="191"/>
      <c r="Q100" s="20"/>
      <c r="R100" s="20"/>
      <c r="S100" s="20"/>
      <c r="T100" s="20"/>
    </row>
    <row r="101" spans="1:25" ht="70.400000000000006" customHeight="1" x14ac:dyDescent="0.3">
      <c r="A101" s="102"/>
      <c r="B101" s="153">
        <v>23</v>
      </c>
      <c r="C101" s="36"/>
      <c r="D101" s="19"/>
      <c r="E101" s="19"/>
      <c r="F101" s="43"/>
      <c r="G101" s="77"/>
      <c r="H101" s="58"/>
      <c r="I101" s="93"/>
      <c r="J101" s="182" t="str">
        <f>IF(Table1103772[[#This Row],[Budget ]]=0,"",H101/Table1103772[[#This Row],[Budget ]])</f>
        <v/>
      </c>
      <c r="K101" s="94"/>
      <c r="L101" s="63"/>
      <c r="M101" s="183" t="str">
        <f>IF(Table1103772[[#This Row],[Budget ]]=0,"",L101/Table1103772[[#This Row],[Budget ]])</f>
        <v/>
      </c>
      <c r="N101" s="95"/>
      <c r="O101" s="191"/>
      <c r="P101" s="191"/>
      <c r="Q101" s="20"/>
      <c r="R101" s="20"/>
      <c r="S101" s="20"/>
      <c r="T101" s="20"/>
    </row>
    <row r="102" spans="1:25" ht="70.400000000000006" customHeight="1" x14ac:dyDescent="0.3">
      <c r="A102" s="102"/>
      <c r="B102" s="153">
        <v>24</v>
      </c>
      <c r="C102" s="36"/>
      <c r="D102" s="19"/>
      <c r="E102" s="19"/>
      <c r="F102" s="43"/>
      <c r="G102" s="77"/>
      <c r="H102" s="58"/>
      <c r="I102" s="93"/>
      <c r="J102" s="182" t="str">
        <f>IF(Table1103772[[#This Row],[Budget ]]=0,"",H102/Table1103772[[#This Row],[Budget ]])</f>
        <v/>
      </c>
      <c r="K102" s="94"/>
      <c r="L102" s="63"/>
      <c r="M102" s="183" t="str">
        <f>IF(Table1103772[[#This Row],[Budget ]]=0,"",L102/Table1103772[[#This Row],[Budget ]])</f>
        <v/>
      </c>
      <c r="N102" s="95"/>
      <c r="O102" s="191"/>
      <c r="P102" s="191"/>
      <c r="Q102" s="20"/>
      <c r="R102" s="20"/>
      <c r="S102" s="20"/>
      <c r="T102" s="20"/>
    </row>
    <row r="103" spans="1:25" ht="70.400000000000006" customHeight="1" x14ac:dyDescent="0.3">
      <c r="A103" s="102"/>
      <c r="B103" s="153">
        <v>25</v>
      </c>
      <c r="C103" s="36"/>
      <c r="D103" s="19"/>
      <c r="E103" s="19"/>
      <c r="F103" s="43"/>
      <c r="G103" s="77"/>
      <c r="H103" s="58"/>
      <c r="I103" s="93"/>
      <c r="J103" s="182" t="str">
        <f>IF(Table1103772[[#This Row],[Budget ]]=0,"",H103/Table1103772[[#This Row],[Budget ]])</f>
        <v/>
      </c>
      <c r="K103" s="94"/>
      <c r="L103" s="63"/>
      <c r="M103" s="183" t="str">
        <f>IF(Table1103772[[#This Row],[Budget ]]=0,"",L103/Table1103772[[#This Row],[Budget ]])</f>
        <v/>
      </c>
      <c r="N103" s="95"/>
      <c r="O103" s="191"/>
      <c r="P103" s="191"/>
      <c r="Q103" s="20"/>
      <c r="R103" s="20"/>
      <c r="S103" s="20"/>
      <c r="T103" s="20"/>
    </row>
    <row r="104" spans="1:25" ht="70.400000000000006" customHeight="1" x14ac:dyDescent="0.3">
      <c r="A104" s="102"/>
      <c r="B104" s="153">
        <v>26</v>
      </c>
      <c r="C104" s="36"/>
      <c r="D104" s="19"/>
      <c r="E104" s="19"/>
      <c r="F104" s="43"/>
      <c r="G104" s="77"/>
      <c r="H104" s="58"/>
      <c r="I104" s="93"/>
      <c r="J104" s="182" t="str">
        <f>IF(Table1103772[[#This Row],[Budget ]]=0,"",H104/Table1103772[[#This Row],[Budget ]])</f>
        <v/>
      </c>
      <c r="K104" s="94"/>
      <c r="L104" s="63"/>
      <c r="M104" s="183" t="str">
        <f>IF(Table1103772[[#This Row],[Budget ]]=0,"",L104/Table1103772[[#This Row],[Budget ]])</f>
        <v/>
      </c>
      <c r="N104" s="95"/>
      <c r="O104" s="191"/>
      <c r="P104" s="191"/>
      <c r="Q104" s="20"/>
      <c r="R104" s="20"/>
      <c r="S104" s="20"/>
      <c r="T104" s="20"/>
    </row>
    <row r="105" spans="1:25" ht="70.400000000000006" customHeight="1" x14ac:dyDescent="0.3">
      <c r="A105" s="102"/>
      <c r="B105" s="153">
        <v>27</v>
      </c>
      <c r="C105" s="36"/>
      <c r="D105" s="19"/>
      <c r="E105" s="19"/>
      <c r="F105" s="43"/>
      <c r="G105" s="77"/>
      <c r="H105" s="58"/>
      <c r="I105" s="93"/>
      <c r="J105" s="182" t="str">
        <f>IF(Table1103772[[#This Row],[Budget ]]=0,"",H105/Table1103772[[#This Row],[Budget ]])</f>
        <v/>
      </c>
      <c r="K105" s="94"/>
      <c r="L105" s="63"/>
      <c r="M105" s="183" t="str">
        <f>IF(Table1103772[[#This Row],[Budget ]]=0,"",L105/Table1103772[[#This Row],[Budget ]])</f>
        <v/>
      </c>
      <c r="N105" s="95"/>
      <c r="O105" s="191"/>
      <c r="P105" s="191"/>
      <c r="Q105" s="20"/>
      <c r="R105" s="20"/>
      <c r="S105" s="20"/>
      <c r="T105" s="20"/>
    </row>
    <row r="106" spans="1:25" ht="70.400000000000006" customHeight="1" x14ac:dyDescent="0.3">
      <c r="A106" s="102"/>
      <c r="B106" s="153">
        <v>28</v>
      </c>
      <c r="C106" s="36"/>
      <c r="D106" s="19"/>
      <c r="E106" s="19"/>
      <c r="F106" s="43"/>
      <c r="G106" s="77"/>
      <c r="H106" s="58"/>
      <c r="I106" s="93"/>
      <c r="J106" s="182" t="str">
        <f>IF(Table1103772[[#This Row],[Budget ]]=0,"",H106/Table1103772[[#This Row],[Budget ]])</f>
        <v/>
      </c>
      <c r="K106" s="94"/>
      <c r="L106" s="63"/>
      <c r="M106" s="183" t="str">
        <f>IF(Table1103772[[#This Row],[Budget ]]=0,"",L106/Table1103772[[#This Row],[Budget ]])</f>
        <v/>
      </c>
      <c r="N106" s="95"/>
      <c r="O106" s="191"/>
      <c r="P106" s="191"/>
      <c r="Q106" s="20"/>
      <c r="R106" s="20"/>
      <c r="S106" s="20"/>
      <c r="T106" s="20"/>
    </row>
    <row r="107" spans="1:25" ht="70.400000000000006" customHeight="1" x14ac:dyDescent="0.3">
      <c r="A107" s="102"/>
      <c r="B107" s="153">
        <v>29</v>
      </c>
      <c r="C107" s="36"/>
      <c r="D107" s="19"/>
      <c r="E107" s="19"/>
      <c r="F107" s="43"/>
      <c r="G107" s="77"/>
      <c r="H107" s="58"/>
      <c r="I107" s="93"/>
      <c r="J107" s="182" t="str">
        <f>IF(Table1103772[[#This Row],[Budget ]]=0,"",H107/Table1103772[[#This Row],[Budget ]])</f>
        <v/>
      </c>
      <c r="K107" s="94"/>
      <c r="L107" s="63"/>
      <c r="M107" s="183" t="str">
        <f>IF(Table1103772[[#This Row],[Budget ]]=0,"",L107/Table1103772[[#This Row],[Budget ]])</f>
        <v/>
      </c>
      <c r="N107" s="95"/>
      <c r="O107" s="191"/>
      <c r="P107" s="191"/>
      <c r="Q107" s="20"/>
      <c r="R107" s="20"/>
      <c r="S107" s="20"/>
      <c r="T107" s="20"/>
    </row>
    <row r="108" spans="1:25" ht="70.400000000000006" customHeight="1" x14ac:dyDescent="0.3">
      <c r="A108" s="102"/>
      <c r="B108" s="153">
        <v>30</v>
      </c>
      <c r="C108" s="36"/>
      <c r="D108" s="19"/>
      <c r="E108" s="19"/>
      <c r="F108" s="43"/>
      <c r="G108" s="77"/>
      <c r="H108" s="58"/>
      <c r="I108" s="93"/>
      <c r="J108" s="182" t="str">
        <f>IF(Table1103772[[#This Row],[Budget ]]=0,"",H108/Table1103772[[#This Row],[Budget ]])</f>
        <v/>
      </c>
      <c r="K108" s="94"/>
      <c r="L108" s="63"/>
      <c r="M108" s="183" t="str">
        <f>IF(Table1103772[[#This Row],[Budget ]]=0,"",L108/Table1103772[[#This Row],[Budget ]])</f>
        <v/>
      </c>
      <c r="N108" s="95"/>
      <c r="O108" s="191"/>
      <c r="P108" s="191"/>
      <c r="Q108" s="20"/>
      <c r="R108" s="20"/>
      <c r="S108" s="20"/>
      <c r="T108" s="20"/>
    </row>
    <row r="109" spans="1:25" ht="25.5" customHeight="1" x14ac:dyDescent="0.3">
      <c r="A109" s="102"/>
      <c r="B109" s="184"/>
      <c r="C109" s="184"/>
      <c r="D109" s="184"/>
      <c r="E109" s="185"/>
      <c r="F109" s="186" t="s">
        <v>177</v>
      </c>
      <c r="G109" s="187" cm="1">
        <f t="array" aca="1" ref="G109" ca="1">SUMPRODUCT(
    SUBTOTAL(9,OFFSET(G79,ROW(G79:G108)-ROW(G79),0)),
    --(C79:C108="CCM Funding Agreement"))</f>
        <v>0</v>
      </c>
      <c r="H109" s="188" cm="1">
        <f t="array" aca="1" ref="H109" ca="1">SUMPRODUCT(
    SUBTOTAL(9,OFFSET(H79,ROW(H79:H108)-ROW(H79),0)),
    --(C79:C108="CCM Funding Agreement"))</f>
        <v>0</v>
      </c>
      <c r="I109" s="189"/>
      <c r="J109" s="162" t="str">
        <f ca="1">IF(G109=0,"",H109/G109)</f>
        <v/>
      </c>
      <c r="K109" s="190"/>
      <c r="L109" s="188" cm="1">
        <f t="array" aca="1" ref="L109" ca="1">SUMPRODUCT(
    SUBTOTAL(9,OFFSET(L79,ROW(L79:L108)-ROW(L79),0)),
    --(C79:C108="CCM Funding Agreement"))</f>
        <v>0</v>
      </c>
      <c r="M109" s="162" t="str">
        <f ca="1">IF(G109=0,"",L109/G109)</f>
        <v/>
      </c>
      <c r="N109" s="191"/>
      <c r="O109" s="191"/>
      <c r="P109" s="191"/>
      <c r="Q109" s="20"/>
      <c r="R109" s="20"/>
      <c r="S109" s="20"/>
      <c r="T109" s="20"/>
      <c r="U109" s="20"/>
      <c r="V109" s="20"/>
      <c r="W109" s="20"/>
      <c r="X109" s="20"/>
      <c r="Y109" s="20"/>
    </row>
    <row r="110" spans="1:25" ht="25.5" customHeight="1" x14ac:dyDescent="0.3">
      <c r="A110" s="102"/>
      <c r="B110" s="184"/>
      <c r="C110" s="184"/>
      <c r="D110" s="184"/>
      <c r="E110" s="192"/>
      <c r="F110" s="167" t="s">
        <v>163</v>
      </c>
      <c r="G110" s="187" cm="1">
        <f t="array" aca="1" ref="G110" ca="1">SUMPRODUCT(
    SUBTOTAL(9,OFFSET(G79,ROW(G79:G108)-ROW(G79),0)),
    --(C79:C108="CCM Evolution"))</f>
        <v>0</v>
      </c>
      <c r="H110" s="161" cm="1">
        <f t="array" aca="1" ref="H110" ca="1">SUMPRODUCT(
    SUBTOTAL(9,OFFSET(H79,ROW(H79:H108)-ROW(H79),0)),
    --(C79:C108="CCM Evolution"))</f>
        <v>0</v>
      </c>
      <c r="I110" s="189"/>
      <c r="J110" s="162" t="str">
        <f ca="1">IF(G110=0,"",H110/G110)</f>
        <v/>
      </c>
      <c r="K110" s="190"/>
      <c r="L110" s="161" cm="1">
        <f t="array" aca="1" ref="L110" ca="1">SUMPRODUCT(
    SUBTOTAL(9,OFFSET(L79,ROW(L79:L108)-ROW(L79),0)),
    --(C79:C108="CCM Evolution"))</f>
        <v>0</v>
      </c>
      <c r="M110" s="162" t="str">
        <f ca="1">IF(G110=0,"",L110/G110)</f>
        <v/>
      </c>
      <c r="N110" s="191"/>
      <c r="O110" s="191"/>
      <c r="P110" s="191"/>
      <c r="Q110" s="20"/>
      <c r="R110" s="20"/>
      <c r="S110" s="20"/>
      <c r="T110" s="20"/>
      <c r="U110" s="20"/>
      <c r="V110" s="20"/>
      <c r="W110" s="20"/>
      <c r="X110" s="20"/>
      <c r="Y110" s="20"/>
    </row>
    <row r="111" spans="1:25" ht="25.5" customHeight="1" x14ac:dyDescent="0.3">
      <c r="A111" s="102"/>
      <c r="B111" s="184"/>
      <c r="C111" s="184"/>
      <c r="D111" s="184"/>
      <c r="E111" s="192"/>
      <c r="F111" s="186" t="s">
        <v>179</v>
      </c>
      <c r="G111" s="193" cm="1">
        <f t="array" aca="1" ref="G111" ca="1">SUMPRODUCT(
    SUBTOTAL(9,OFFSET(G79,ROW(G79:G108)-ROW(G79),0)),
    --(C79:C108="COVID19RM"))</f>
        <v>0</v>
      </c>
      <c r="H111" s="194" cm="1">
        <f t="array" aca="1" ref="H111" ca="1">SUMPRODUCT(
    SUBTOTAL(9,OFFSET(H79,ROW(H79:H108)-ROW(H79),0)),
    --(C79:C108="COVID19RM"))</f>
        <v>0</v>
      </c>
      <c r="I111" s="189"/>
      <c r="J111" s="162" t="str">
        <f ca="1">IF(G111=0,"",H111/G111)</f>
        <v/>
      </c>
      <c r="K111" s="190"/>
      <c r="L111" s="194" cm="1">
        <f t="array" aca="1" ref="L111" ca="1">SUMPRODUCT(
    SUBTOTAL(9,OFFSET(L79,ROW(L79:L108)-ROW(L79),0)),
    --(C79:C108="COVID19RM"))</f>
        <v>0</v>
      </c>
      <c r="M111" s="162" t="str">
        <f ca="1">IF(G111=0,"",L111/G111)</f>
        <v/>
      </c>
      <c r="N111" s="191"/>
      <c r="O111" s="191"/>
      <c r="P111" s="191"/>
      <c r="Q111" s="20"/>
      <c r="R111" s="20"/>
      <c r="S111" s="20"/>
      <c r="T111" s="20"/>
      <c r="U111" s="20"/>
      <c r="V111" s="20"/>
      <c r="W111" s="20"/>
      <c r="X111" s="20"/>
      <c r="Y111" s="20"/>
    </row>
    <row r="112" spans="1:25" ht="25.5" customHeight="1" x14ac:dyDescent="0.3">
      <c r="A112" s="102"/>
      <c r="B112" s="184"/>
      <c r="C112" s="184"/>
      <c r="D112" s="184"/>
      <c r="E112" s="192"/>
      <c r="F112" s="172" t="s">
        <v>122</v>
      </c>
      <c r="G112" s="195">
        <f ca="1">SUM(G109:G111)</f>
        <v>0</v>
      </c>
      <c r="H112" s="175">
        <f ca="1">SUM(H109:H111)</f>
        <v>0</v>
      </c>
      <c r="I112" s="189"/>
      <c r="J112" s="174" t="str">
        <f ca="1">IF(G112=0,"",H112/G112)</f>
        <v/>
      </c>
      <c r="K112" s="190"/>
      <c r="L112" s="175">
        <f ca="1">SUM(L109:L111)</f>
        <v>0</v>
      </c>
      <c r="M112" s="174" t="str">
        <f ca="1">IF(G112=0,"",L112/G112)</f>
        <v/>
      </c>
      <c r="N112" s="191"/>
      <c r="O112" s="191"/>
      <c r="P112" s="191"/>
      <c r="Q112" s="20"/>
      <c r="R112" s="20"/>
      <c r="S112" s="20"/>
      <c r="T112" s="20"/>
      <c r="U112" s="20"/>
      <c r="V112" s="20"/>
      <c r="W112" s="20"/>
      <c r="X112" s="20"/>
      <c r="Y112" s="20"/>
    </row>
    <row r="113" spans="1:25" ht="25.5" customHeight="1" thickBot="1" x14ac:dyDescent="0.35">
      <c r="A113" s="102"/>
      <c r="B113" s="190"/>
      <c r="C113" s="190"/>
      <c r="D113" s="190"/>
      <c r="E113" s="190"/>
      <c r="F113" s="190"/>
      <c r="G113" s="190"/>
      <c r="H113" s="190"/>
      <c r="I113" s="196"/>
      <c r="J113" s="190"/>
      <c r="K113" s="190"/>
      <c r="L113" s="190"/>
      <c r="M113" s="190"/>
      <c r="N113" s="191"/>
      <c r="O113" s="191"/>
      <c r="P113" s="191"/>
      <c r="Q113" s="20"/>
      <c r="R113" s="20"/>
      <c r="S113" s="20"/>
      <c r="T113" s="20"/>
      <c r="U113" s="20"/>
      <c r="V113" s="20"/>
      <c r="W113" s="20"/>
      <c r="X113" s="20"/>
      <c r="Y113" s="20"/>
    </row>
    <row r="114" spans="1:25" ht="25.5" customHeight="1" thickBot="1" x14ac:dyDescent="0.35">
      <c r="A114" s="102"/>
      <c r="B114" s="449" t="s">
        <v>160</v>
      </c>
      <c r="C114" s="449"/>
      <c r="D114" s="449"/>
      <c r="E114" s="449"/>
      <c r="F114" s="449"/>
      <c r="G114" s="449"/>
      <c r="H114" s="449"/>
      <c r="I114" s="449"/>
      <c r="J114" s="449"/>
      <c r="K114" s="449"/>
      <c r="L114" s="449"/>
      <c r="M114" s="449"/>
      <c r="N114" s="449"/>
      <c r="O114" s="191"/>
      <c r="P114" s="191"/>
      <c r="Q114" s="20"/>
      <c r="R114" s="20"/>
      <c r="S114" s="20"/>
      <c r="T114" s="20"/>
      <c r="U114" s="20"/>
      <c r="V114" s="20"/>
      <c r="W114" s="20"/>
      <c r="X114" s="20"/>
      <c r="Y114" s="20"/>
    </row>
    <row r="115" spans="1:25" ht="25.5" customHeight="1" thickBot="1" x14ac:dyDescent="0.35">
      <c r="A115" s="102"/>
      <c r="B115" s="102"/>
      <c r="C115" s="102"/>
      <c r="D115" s="102"/>
      <c r="E115" s="102"/>
      <c r="F115" s="102"/>
      <c r="G115" s="107"/>
      <c r="H115" s="102"/>
      <c r="I115" s="102"/>
      <c r="J115" s="102"/>
      <c r="K115" s="102"/>
      <c r="L115" s="102"/>
      <c r="M115" s="102"/>
      <c r="N115" s="102"/>
      <c r="O115" s="102"/>
      <c r="P115" s="102"/>
      <c r="S115" s="22"/>
      <c r="T115" s="22"/>
      <c r="U115" s="22"/>
    </row>
    <row r="116" spans="1:25" s="21" customFormat="1" ht="50.15" customHeight="1" x14ac:dyDescent="0.3">
      <c r="A116" s="190"/>
      <c r="B116" s="197" t="s">
        <v>118</v>
      </c>
      <c r="C116" s="198" t="s">
        <v>153</v>
      </c>
      <c r="D116" s="198" t="s">
        <v>172</v>
      </c>
      <c r="E116" s="199" t="s">
        <v>119</v>
      </c>
      <c r="F116" s="199" t="s">
        <v>120</v>
      </c>
      <c r="G116" s="199" t="s">
        <v>129</v>
      </c>
      <c r="H116" s="200" t="s">
        <v>311</v>
      </c>
      <c r="I116" s="149" t="s">
        <v>367</v>
      </c>
      <c r="J116" s="200" t="s">
        <v>314</v>
      </c>
      <c r="K116" s="181" t="s">
        <v>315</v>
      </c>
      <c r="L116" s="150" t="s">
        <v>373</v>
      </c>
      <c r="M116" s="151" t="s">
        <v>314</v>
      </c>
      <c r="N116" s="152" t="s">
        <v>315</v>
      </c>
      <c r="O116" s="190"/>
      <c r="P116" s="190"/>
      <c r="S116" s="49"/>
      <c r="T116" s="49"/>
      <c r="U116" s="49"/>
    </row>
    <row r="117" spans="1:25" ht="40.4" customHeight="1" x14ac:dyDescent="0.3">
      <c r="A117" s="102"/>
      <c r="B117" s="153">
        <v>1</v>
      </c>
      <c r="C117" s="55"/>
      <c r="D117" s="56"/>
      <c r="E117" s="57"/>
      <c r="F117" s="19"/>
      <c r="G117" s="79"/>
      <c r="H117" s="60"/>
      <c r="I117" s="59"/>
      <c r="J117" s="201" t="str">
        <f>IF(Table211375163570[[#This Row],[Budget]]=0,"",H117/Table211375163570[[#This Row],[Budget]])</f>
        <v/>
      </c>
      <c r="K117" s="94"/>
      <c r="L117" s="60"/>
      <c r="M117" s="201" t="str">
        <f>IF(Table211375163570[[#This Row],[Budget]]=0,"",L117/Table211375163570[[#This Row],[Budget]])</f>
        <v/>
      </c>
      <c r="N117" s="64"/>
      <c r="O117" s="102"/>
      <c r="P117" s="102"/>
      <c r="S117" s="22"/>
      <c r="T117" s="22"/>
      <c r="U117" s="22"/>
    </row>
    <row r="118" spans="1:25" ht="40.4" customHeight="1" x14ac:dyDescent="0.3">
      <c r="A118" s="102"/>
      <c r="B118" s="153">
        <v>2</v>
      </c>
      <c r="C118" s="55"/>
      <c r="D118" s="56"/>
      <c r="E118" s="57"/>
      <c r="F118" s="19"/>
      <c r="G118" s="79"/>
      <c r="H118" s="60"/>
      <c r="I118" s="59"/>
      <c r="J118" s="201" t="str">
        <f>IF(Table211375163570[[#This Row],[Budget]]=0,"",H118/Table211375163570[[#This Row],[Budget]])</f>
        <v/>
      </c>
      <c r="K118" s="94"/>
      <c r="L118" s="60"/>
      <c r="M118" s="201" t="str">
        <f>IF(Table211375163570[[#This Row],[Budget]]=0,"",L118/Table211375163570[[#This Row],[Budget]])</f>
        <v/>
      </c>
      <c r="N118" s="64"/>
      <c r="O118" s="102"/>
      <c r="P118" s="102"/>
      <c r="S118" s="22"/>
      <c r="T118" s="22"/>
      <c r="U118" s="22"/>
    </row>
    <row r="119" spans="1:25" ht="40.4" customHeight="1" x14ac:dyDescent="0.3">
      <c r="A119" s="102"/>
      <c r="B119" s="153">
        <v>3</v>
      </c>
      <c r="C119" s="55"/>
      <c r="D119" s="56"/>
      <c r="E119" s="57"/>
      <c r="F119" s="19"/>
      <c r="G119" s="79"/>
      <c r="H119" s="60"/>
      <c r="I119" s="59"/>
      <c r="J119" s="201" t="str">
        <f>IF(Table211375163570[[#This Row],[Budget]]=0,"",H119/Table211375163570[[#This Row],[Budget]])</f>
        <v/>
      </c>
      <c r="K119" s="94"/>
      <c r="L119" s="60"/>
      <c r="M119" s="201" t="str">
        <f>IF(Table211375163570[[#This Row],[Budget]]=0,"",L119/Table211375163570[[#This Row],[Budget]])</f>
        <v/>
      </c>
      <c r="N119" s="64"/>
      <c r="O119" s="102"/>
      <c r="P119" s="102"/>
      <c r="S119" s="22"/>
      <c r="T119" s="22"/>
      <c r="U119" s="22"/>
    </row>
    <row r="120" spans="1:25" ht="40.4" customHeight="1" x14ac:dyDescent="0.3">
      <c r="A120" s="102"/>
      <c r="B120" s="153">
        <v>4</v>
      </c>
      <c r="C120" s="55"/>
      <c r="D120" s="56"/>
      <c r="E120" s="57"/>
      <c r="F120" s="19"/>
      <c r="G120" s="79"/>
      <c r="H120" s="60"/>
      <c r="I120" s="59"/>
      <c r="J120" s="201" t="str">
        <f>IF(Table211375163570[[#This Row],[Budget]]=0,"",H120/Table211375163570[[#This Row],[Budget]])</f>
        <v/>
      </c>
      <c r="K120" s="94"/>
      <c r="L120" s="60"/>
      <c r="M120" s="201" t="str">
        <f>IF(Table211375163570[[#This Row],[Budget]]=0,"",L120/Table211375163570[[#This Row],[Budget]])</f>
        <v/>
      </c>
      <c r="N120" s="64"/>
      <c r="O120" s="102"/>
      <c r="P120" s="102"/>
      <c r="S120" s="22"/>
      <c r="T120" s="22"/>
      <c r="U120" s="22"/>
    </row>
    <row r="121" spans="1:25" ht="40.4" customHeight="1" x14ac:dyDescent="0.3">
      <c r="A121" s="102"/>
      <c r="B121" s="153">
        <v>5</v>
      </c>
      <c r="C121" s="55"/>
      <c r="D121" s="56"/>
      <c r="E121" s="57"/>
      <c r="F121" s="19"/>
      <c r="G121" s="79"/>
      <c r="H121" s="60"/>
      <c r="I121" s="59"/>
      <c r="J121" s="201" t="str">
        <f>IF(Table211375163570[[#This Row],[Budget]]=0,"",H121/Table211375163570[[#This Row],[Budget]])</f>
        <v/>
      </c>
      <c r="K121" s="94"/>
      <c r="L121" s="60"/>
      <c r="M121" s="201" t="str">
        <f>IF(Table211375163570[[#This Row],[Budget]]=0,"",L121/Table211375163570[[#This Row],[Budget]])</f>
        <v/>
      </c>
      <c r="N121" s="64"/>
      <c r="O121" s="102"/>
      <c r="P121" s="102"/>
      <c r="S121" s="22"/>
      <c r="T121" s="22"/>
      <c r="U121" s="22"/>
    </row>
    <row r="122" spans="1:25" ht="40.4" customHeight="1" x14ac:dyDescent="0.3">
      <c r="A122" s="102"/>
      <c r="B122" s="153">
        <v>6</v>
      </c>
      <c r="C122" s="55"/>
      <c r="D122" s="56"/>
      <c r="E122" s="57"/>
      <c r="F122" s="19"/>
      <c r="G122" s="79"/>
      <c r="H122" s="60"/>
      <c r="I122" s="59"/>
      <c r="J122" s="201" t="str">
        <f>IF(Table211375163570[[#This Row],[Budget]]=0,"",H122/Table211375163570[[#This Row],[Budget]])</f>
        <v/>
      </c>
      <c r="K122" s="94"/>
      <c r="L122" s="60"/>
      <c r="M122" s="201" t="str">
        <f>IF(Table211375163570[[#This Row],[Budget]]=0,"",L122/Table211375163570[[#This Row],[Budget]])</f>
        <v/>
      </c>
      <c r="N122" s="64"/>
      <c r="O122" s="102"/>
      <c r="P122" s="102"/>
      <c r="S122" s="22"/>
      <c r="T122" s="22"/>
      <c r="U122" s="22"/>
    </row>
    <row r="123" spans="1:25" ht="40.4" customHeight="1" x14ac:dyDescent="0.3">
      <c r="A123" s="102"/>
      <c r="B123" s="153">
        <v>7</v>
      </c>
      <c r="C123" s="55"/>
      <c r="D123" s="56"/>
      <c r="E123" s="57"/>
      <c r="F123" s="19"/>
      <c r="G123" s="79"/>
      <c r="H123" s="60"/>
      <c r="I123" s="59"/>
      <c r="J123" s="201" t="str">
        <f>IF(Table211375163570[[#This Row],[Budget]]=0,"",H123/Table211375163570[[#This Row],[Budget]])</f>
        <v/>
      </c>
      <c r="K123" s="94"/>
      <c r="L123" s="60"/>
      <c r="M123" s="201" t="str">
        <f>IF(Table211375163570[[#This Row],[Budget]]=0,"",L123/Table211375163570[[#This Row],[Budget]])</f>
        <v/>
      </c>
      <c r="N123" s="64"/>
      <c r="O123" s="102"/>
      <c r="P123" s="102"/>
      <c r="S123" s="22"/>
      <c r="T123" s="22"/>
      <c r="U123" s="22"/>
    </row>
    <row r="124" spans="1:25" ht="40.4" customHeight="1" x14ac:dyDescent="0.3">
      <c r="A124" s="102"/>
      <c r="B124" s="153">
        <v>8</v>
      </c>
      <c r="C124" s="55"/>
      <c r="D124" s="56"/>
      <c r="E124" s="57"/>
      <c r="F124" s="19"/>
      <c r="G124" s="79"/>
      <c r="H124" s="60"/>
      <c r="I124" s="59"/>
      <c r="J124" s="201" t="str">
        <f>IF(Table211375163570[[#This Row],[Budget]]=0,"",H124/Table211375163570[[#This Row],[Budget]])</f>
        <v/>
      </c>
      <c r="K124" s="94"/>
      <c r="L124" s="60"/>
      <c r="M124" s="201" t="str">
        <f>IF(Table211375163570[[#This Row],[Budget]]=0,"",L124/Table211375163570[[#This Row],[Budget]])</f>
        <v/>
      </c>
      <c r="N124" s="64"/>
      <c r="O124" s="102"/>
      <c r="P124" s="102"/>
      <c r="S124" s="22"/>
      <c r="T124" s="22"/>
      <c r="U124" s="22"/>
    </row>
    <row r="125" spans="1:25" ht="40.4" customHeight="1" x14ac:dyDescent="0.3">
      <c r="A125" s="102"/>
      <c r="B125" s="153">
        <v>9</v>
      </c>
      <c r="C125" s="55"/>
      <c r="D125" s="56"/>
      <c r="E125" s="57"/>
      <c r="F125" s="19"/>
      <c r="G125" s="79"/>
      <c r="H125" s="60"/>
      <c r="I125" s="59"/>
      <c r="J125" s="201" t="str">
        <f>IF(Table211375163570[[#This Row],[Budget]]=0,"",H125/Table211375163570[[#This Row],[Budget]])</f>
        <v/>
      </c>
      <c r="K125" s="94"/>
      <c r="L125" s="60"/>
      <c r="M125" s="201" t="str">
        <f>IF(Table211375163570[[#This Row],[Budget]]=0,"",L125/Table211375163570[[#This Row],[Budget]])</f>
        <v/>
      </c>
      <c r="N125" s="64"/>
      <c r="O125" s="102"/>
      <c r="P125" s="102"/>
      <c r="S125" s="22"/>
      <c r="T125" s="22"/>
      <c r="U125" s="22"/>
    </row>
    <row r="126" spans="1:25" ht="40.4" customHeight="1" x14ac:dyDescent="0.3">
      <c r="A126" s="102"/>
      <c r="B126" s="153">
        <v>10</v>
      </c>
      <c r="C126" s="55"/>
      <c r="D126" s="56"/>
      <c r="E126" s="57"/>
      <c r="F126" s="19"/>
      <c r="G126" s="79"/>
      <c r="H126" s="60"/>
      <c r="I126" s="59"/>
      <c r="J126" s="201" t="str">
        <f>IF(Table211375163570[[#This Row],[Budget]]=0,"",H126/Table211375163570[[#This Row],[Budget]])</f>
        <v/>
      </c>
      <c r="K126" s="94"/>
      <c r="L126" s="60"/>
      <c r="M126" s="201" t="str">
        <f>IF(Table211375163570[[#This Row],[Budget]]=0,"",L126/Table211375163570[[#This Row],[Budget]])</f>
        <v/>
      </c>
      <c r="N126" s="64"/>
      <c r="O126" s="102"/>
      <c r="P126" s="102"/>
      <c r="S126" s="22"/>
      <c r="T126" s="22"/>
      <c r="U126" s="22"/>
    </row>
    <row r="127" spans="1:25" ht="40.4" customHeight="1" x14ac:dyDescent="0.3">
      <c r="A127" s="102"/>
      <c r="B127" s="153">
        <v>11</v>
      </c>
      <c r="C127" s="55"/>
      <c r="D127" s="56"/>
      <c r="E127" s="57"/>
      <c r="F127" s="19"/>
      <c r="G127" s="79"/>
      <c r="H127" s="60"/>
      <c r="I127" s="59"/>
      <c r="J127" s="201" t="str">
        <f>IF(Table211375163570[[#This Row],[Budget]]=0,"",H127/Table211375163570[[#This Row],[Budget]])</f>
        <v/>
      </c>
      <c r="K127" s="94"/>
      <c r="L127" s="60"/>
      <c r="M127" s="201" t="str">
        <f>IF(Table211375163570[[#This Row],[Budget]]=0,"",L127/Table211375163570[[#This Row],[Budget]])</f>
        <v/>
      </c>
      <c r="N127" s="64"/>
      <c r="O127" s="102"/>
      <c r="P127" s="102"/>
      <c r="S127" s="22"/>
      <c r="T127" s="22"/>
      <c r="U127" s="22"/>
    </row>
    <row r="128" spans="1:25" ht="40.4" customHeight="1" x14ac:dyDescent="0.3">
      <c r="A128" s="102"/>
      <c r="B128" s="153">
        <v>12</v>
      </c>
      <c r="C128" s="55"/>
      <c r="D128" s="56"/>
      <c r="E128" s="57"/>
      <c r="F128" s="19"/>
      <c r="G128" s="79"/>
      <c r="H128" s="60"/>
      <c r="I128" s="59"/>
      <c r="J128" s="201" t="str">
        <f>IF(Table211375163570[[#This Row],[Budget]]=0,"",H128/Table211375163570[[#This Row],[Budget]])</f>
        <v/>
      </c>
      <c r="K128" s="94"/>
      <c r="L128" s="60"/>
      <c r="M128" s="201" t="str">
        <f>IF(Table211375163570[[#This Row],[Budget]]=0,"",L128/Table211375163570[[#This Row],[Budget]])</f>
        <v/>
      </c>
      <c r="N128" s="64"/>
      <c r="O128" s="102"/>
      <c r="P128" s="102"/>
      <c r="S128" s="22"/>
      <c r="T128" s="22"/>
      <c r="U128" s="22"/>
    </row>
    <row r="129" spans="1:22" ht="40.4" customHeight="1" x14ac:dyDescent="0.3">
      <c r="A129" s="102"/>
      <c r="B129" s="153">
        <v>13</v>
      </c>
      <c r="C129" s="55"/>
      <c r="D129" s="56"/>
      <c r="E129" s="57"/>
      <c r="F129" s="19"/>
      <c r="G129" s="79"/>
      <c r="H129" s="60"/>
      <c r="I129" s="59"/>
      <c r="J129" s="201" t="str">
        <f>IF(Table211375163570[[#This Row],[Budget]]=0,"",H129/Table211375163570[[#This Row],[Budget]])</f>
        <v/>
      </c>
      <c r="K129" s="94"/>
      <c r="L129" s="60"/>
      <c r="M129" s="201" t="str">
        <f>IF(Table211375163570[[#This Row],[Budget]]=0,"",L129/Table211375163570[[#This Row],[Budget]])</f>
        <v/>
      </c>
      <c r="N129" s="64"/>
      <c r="O129" s="102"/>
      <c r="P129" s="102"/>
      <c r="S129" s="22"/>
      <c r="T129" s="22"/>
      <c r="U129" s="22"/>
    </row>
    <row r="130" spans="1:22" ht="40.4" customHeight="1" x14ac:dyDescent="0.3">
      <c r="A130" s="102"/>
      <c r="B130" s="153">
        <v>14</v>
      </c>
      <c r="C130" s="55"/>
      <c r="D130" s="56"/>
      <c r="E130" s="57"/>
      <c r="F130" s="19"/>
      <c r="G130" s="79"/>
      <c r="H130" s="60"/>
      <c r="I130" s="59"/>
      <c r="J130" s="201" t="str">
        <f>IF(Table211375163570[[#This Row],[Budget]]=0,"",H130/Table211375163570[[#This Row],[Budget]])</f>
        <v/>
      </c>
      <c r="K130" s="94"/>
      <c r="L130" s="60"/>
      <c r="M130" s="201" t="str">
        <f>IF(Table211375163570[[#This Row],[Budget]]=0,"",L130/Table211375163570[[#This Row],[Budget]])</f>
        <v/>
      </c>
      <c r="N130" s="64"/>
      <c r="O130" s="102"/>
      <c r="P130" s="102"/>
      <c r="S130" s="22"/>
      <c r="T130" s="22"/>
      <c r="U130" s="22"/>
    </row>
    <row r="131" spans="1:22" ht="40.4" customHeight="1" x14ac:dyDescent="0.3">
      <c r="A131" s="102"/>
      <c r="B131" s="153">
        <v>15</v>
      </c>
      <c r="C131" s="55"/>
      <c r="D131" s="56"/>
      <c r="E131" s="57"/>
      <c r="F131" s="19"/>
      <c r="G131" s="79"/>
      <c r="H131" s="60"/>
      <c r="I131" s="59"/>
      <c r="J131" s="201" t="str">
        <f>IF(Table211375163570[[#This Row],[Budget]]=0,"",H131/Table211375163570[[#This Row],[Budget]])</f>
        <v/>
      </c>
      <c r="K131" s="94"/>
      <c r="L131" s="60"/>
      <c r="M131" s="201" t="str">
        <f>IF(Table211375163570[[#This Row],[Budget]]=0,"",L131/Table211375163570[[#This Row],[Budget]])</f>
        <v/>
      </c>
      <c r="N131" s="64"/>
      <c r="O131" s="102"/>
      <c r="P131" s="102"/>
      <c r="V131" s="18"/>
    </row>
    <row r="132" spans="1:22" ht="25.5" customHeight="1" x14ac:dyDescent="0.3">
      <c r="A132" s="102"/>
      <c r="B132" s="202"/>
      <c r="C132" s="202"/>
      <c r="D132" s="202"/>
      <c r="E132" s="202"/>
      <c r="F132" s="203" t="s">
        <v>122</v>
      </c>
      <c r="G132" s="204">
        <f>SUBTOTAL(9,G117:G131)</f>
        <v>0</v>
      </c>
      <c r="H132" s="204">
        <f>SUBTOTAL(9,H117:H131)</f>
        <v>0</v>
      </c>
      <c r="I132" s="205"/>
      <c r="J132" s="206" t="str">
        <f>IF(G132=0,"",H132/G132)</f>
        <v/>
      </c>
      <c r="K132" s="202"/>
      <c r="L132" s="207">
        <f>SUBTOTAL(9,L117:L131)</f>
        <v>0</v>
      </c>
      <c r="M132" s="206" t="str">
        <f>IF(G132=0,"",L132/G132)</f>
        <v/>
      </c>
      <c r="N132" s="202"/>
      <c r="O132" s="208"/>
      <c r="P132" s="102"/>
    </row>
    <row r="133" spans="1:22" ht="25.5" customHeight="1" thickBot="1" x14ac:dyDescent="0.35">
      <c r="A133" s="102"/>
      <c r="B133" s="208"/>
      <c r="C133" s="208"/>
      <c r="D133" s="208"/>
      <c r="E133" s="208"/>
      <c r="F133" s="208"/>
      <c r="G133" s="208"/>
      <c r="H133" s="208"/>
      <c r="I133" s="208"/>
      <c r="J133" s="208"/>
      <c r="K133" s="208"/>
      <c r="L133" s="208"/>
      <c r="M133" s="208"/>
      <c r="N133" s="208"/>
      <c r="O133" s="208"/>
      <c r="P133" s="208"/>
    </row>
    <row r="134" spans="1:22" ht="39" customHeight="1" thickBot="1" x14ac:dyDescent="0.35">
      <c r="A134" s="102"/>
      <c r="B134" s="450" t="s">
        <v>202</v>
      </c>
      <c r="C134" s="451"/>
      <c r="D134" s="451"/>
      <c r="E134" s="451"/>
      <c r="F134" s="451"/>
      <c r="G134" s="451"/>
      <c r="H134" s="452"/>
      <c r="I134" s="208"/>
      <c r="J134" s="208"/>
      <c r="K134" s="208"/>
      <c r="L134" s="208"/>
      <c r="M134" s="208"/>
      <c r="N134" s="208"/>
      <c r="O134" s="208"/>
      <c r="P134" s="208"/>
      <c r="S134" s="18"/>
      <c r="T134" s="18"/>
      <c r="U134" s="18"/>
    </row>
    <row r="135" spans="1:22" ht="25.5" customHeight="1" x14ac:dyDescent="0.3">
      <c r="A135" s="102"/>
      <c r="B135" s="550" t="s">
        <v>304</v>
      </c>
      <c r="C135" s="454"/>
      <c r="D135" s="454"/>
      <c r="E135" s="454"/>
      <c r="F135" s="454"/>
      <c r="G135" s="454"/>
      <c r="H135" s="455"/>
      <c r="I135" s="208"/>
      <c r="J135" s="208"/>
      <c r="K135" s="208"/>
      <c r="L135" s="208"/>
      <c r="M135" s="208"/>
      <c r="N135" s="208"/>
      <c r="O135" s="208"/>
      <c r="P135" s="208"/>
      <c r="Q135" s="18"/>
      <c r="R135" s="18"/>
      <c r="S135" s="18"/>
      <c r="T135" s="18"/>
      <c r="U135" s="18"/>
    </row>
    <row r="136" spans="1:22" ht="76.400000000000006" customHeight="1" thickBot="1" x14ac:dyDescent="0.35">
      <c r="A136" s="102"/>
      <c r="B136" s="456"/>
      <c r="C136" s="457"/>
      <c r="D136" s="457"/>
      <c r="E136" s="457"/>
      <c r="F136" s="457"/>
      <c r="G136" s="457"/>
      <c r="H136" s="458"/>
      <c r="I136" s="208"/>
      <c r="J136" s="208"/>
      <c r="K136" s="208"/>
      <c r="L136" s="208"/>
      <c r="M136" s="208"/>
      <c r="N136" s="208"/>
      <c r="O136" s="208"/>
      <c r="P136" s="208"/>
      <c r="S136" s="18"/>
      <c r="T136" s="18"/>
      <c r="U136" s="18"/>
    </row>
    <row r="137" spans="1:22" ht="25.5" customHeight="1" thickBot="1" x14ac:dyDescent="0.35">
      <c r="A137" s="102"/>
      <c r="B137" s="102"/>
      <c r="C137" s="102"/>
      <c r="D137" s="102"/>
      <c r="E137" s="102"/>
      <c r="F137" s="102"/>
      <c r="G137" s="102"/>
      <c r="H137" s="102"/>
      <c r="I137" s="102"/>
      <c r="J137" s="102"/>
      <c r="K137" s="102"/>
      <c r="L137" s="102"/>
      <c r="M137" s="102"/>
      <c r="N137" s="102"/>
      <c r="O137" s="102"/>
      <c r="P137" s="102"/>
      <c r="S137" s="18"/>
      <c r="T137" s="18"/>
      <c r="U137" s="18"/>
    </row>
    <row r="138" spans="1:22" ht="25.5" customHeight="1" thickBot="1" x14ac:dyDescent="0.35">
      <c r="A138" s="459" t="s">
        <v>316</v>
      </c>
      <c r="B138" s="459"/>
      <c r="C138" s="459"/>
      <c r="D138" s="459"/>
      <c r="E138" s="459"/>
      <c r="F138" s="459"/>
      <c r="G138" s="459"/>
      <c r="H138" s="459"/>
      <c r="I138" s="459"/>
      <c r="J138" s="459"/>
      <c r="K138" s="459"/>
      <c r="L138" s="459"/>
      <c r="M138" s="459"/>
      <c r="N138" s="459"/>
      <c r="O138" s="101"/>
      <c r="P138" s="101"/>
      <c r="Q138" s="11"/>
      <c r="R138" s="11"/>
      <c r="S138" s="11"/>
      <c r="T138" s="11"/>
      <c r="U138" s="11"/>
      <c r="V138" s="11"/>
    </row>
    <row r="139" spans="1:22" ht="25.5" customHeight="1" thickBot="1" x14ac:dyDescent="0.35">
      <c r="A139" s="102"/>
      <c r="B139" s="102"/>
      <c r="C139" s="102"/>
      <c r="D139" s="102"/>
      <c r="E139" s="102"/>
      <c r="F139" s="102"/>
      <c r="G139" s="102"/>
      <c r="H139" s="102"/>
      <c r="I139" s="102"/>
      <c r="J139" s="102"/>
      <c r="K139" s="102"/>
      <c r="L139" s="102"/>
      <c r="M139" s="102"/>
      <c r="N139" s="102"/>
      <c r="O139" s="102"/>
      <c r="P139" s="102"/>
      <c r="S139" s="18"/>
      <c r="T139" s="18"/>
      <c r="U139" s="18"/>
    </row>
    <row r="140" spans="1:22" ht="40.4" customHeight="1" thickBot="1" x14ac:dyDescent="0.35">
      <c r="A140" s="102"/>
      <c r="B140" s="485" t="s">
        <v>375</v>
      </c>
      <c r="C140" s="486"/>
      <c r="D140" s="209" t="str">
        <f>IF(D22="","",D22)</f>
        <v>USD</v>
      </c>
      <c r="E140" s="102"/>
      <c r="F140" s="102"/>
      <c r="G140" s="102"/>
      <c r="H140" s="102"/>
      <c r="I140" s="135" t="s">
        <v>315</v>
      </c>
      <c r="J140" s="102"/>
      <c r="K140" s="102"/>
      <c r="L140" s="102"/>
      <c r="M140" s="210" t="s">
        <v>376</v>
      </c>
      <c r="N140" s="211" t="s">
        <v>315</v>
      </c>
      <c r="O140" s="102"/>
      <c r="P140" s="102"/>
      <c r="S140" s="18"/>
      <c r="T140" s="18"/>
      <c r="U140" s="18"/>
    </row>
    <row r="141" spans="1:22" ht="40.4" customHeight="1" thickBot="1" x14ac:dyDescent="0.35">
      <c r="A141" s="102"/>
      <c r="B141" s="436" t="s">
        <v>338</v>
      </c>
      <c r="C141" s="437"/>
      <c r="D141" s="65">
        <f>CCM_Budget_Year3!D155</f>
        <v>0</v>
      </c>
      <c r="E141" s="102"/>
      <c r="F141" s="102"/>
      <c r="G141" s="102"/>
      <c r="H141" s="102"/>
      <c r="I141" s="66"/>
      <c r="J141" s="102"/>
      <c r="K141" s="102"/>
      <c r="L141" s="102"/>
      <c r="M141" s="67">
        <f>CCM_Budget_Year3!M155</f>
        <v>0</v>
      </c>
      <c r="N141" s="66"/>
      <c r="O141" s="102"/>
      <c r="P141" s="102"/>
      <c r="S141" s="18"/>
      <c r="T141" s="18"/>
      <c r="U141" s="18"/>
    </row>
    <row r="142" spans="1:22" ht="25.5" customHeight="1" thickBot="1" x14ac:dyDescent="0.35">
      <c r="A142" s="102"/>
      <c r="B142" s="424" t="s">
        <v>324</v>
      </c>
      <c r="C142" s="425"/>
      <c r="D142" s="426"/>
      <c r="E142" s="102"/>
      <c r="F142" s="102"/>
      <c r="G142" s="102"/>
      <c r="H142" s="102"/>
      <c r="I142" s="215"/>
      <c r="J142" s="102"/>
      <c r="K142" s="102"/>
      <c r="L142" s="102"/>
      <c r="M142" s="447" t="s">
        <v>324</v>
      </c>
      <c r="N142" s="448"/>
      <c r="O142" s="102"/>
      <c r="P142" s="102"/>
      <c r="S142" s="18"/>
      <c r="T142" s="18"/>
      <c r="U142" s="18"/>
    </row>
    <row r="143" spans="1:22" ht="40.4" customHeight="1" thickBot="1" x14ac:dyDescent="0.35">
      <c r="A143" s="102"/>
      <c r="B143" s="436" t="s">
        <v>331</v>
      </c>
      <c r="C143" s="437"/>
      <c r="D143" s="65"/>
      <c r="E143" s="102"/>
      <c r="F143" s="102"/>
      <c r="G143" s="102"/>
      <c r="H143" s="102"/>
      <c r="I143" s="66"/>
      <c r="J143" s="102"/>
      <c r="K143" s="102"/>
      <c r="L143" s="102"/>
      <c r="M143" s="65"/>
      <c r="N143" s="66"/>
      <c r="O143" s="102"/>
      <c r="P143" s="102"/>
      <c r="S143" s="18"/>
      <c r="T143" s="18"/>
      <c r="U143" s="18"/>
    </row>
    <row r="144" spans="1:22" ht="40.4" customHeight="1" thickBot="1" x14ac:dyDescent="0.35">
      <c r="A144" s="102"/>
      <c r="B144" s="436" t="s">
        <v>321</v>
      </c>
      <c r="C144" s="437"/>
      <c r="D144" s="65"/>
      <c r="E144" s="102"/>
      <c r="F144" s="102"/>
      <c r="G144" s="102"/>
      <c r="H144" s="102"/>
      <c r="I144" s="66"/>
      <c r="J144" s="102"/>
      <c r="K144" s="102"/>
      <c r="L144" s="102"/>
      <c r="M144" s="65"/>
      <c r="N144" s="66"/>
      <c r="O144" s="102"/>
      <c r="P144" s="102"/>
      <c r="S144" s="18"/>
      <c r="T144" s="18"/>
      <c r="U144" s="18"/>
    </row>
    <row r="145" spans="1:21" ht="25.5" customHeight="1" thickBot="1" x14ac:dyDescent="0.35">
      <c r="A145" s="102"/>
      <c r="B145" s="424" t="s">
        <v>322</v>
      </c>
      <c r="C145" s="425"/>
      <c r="D145" s="426"/>
      <c r="E145" s="102"/>
      <c r="F145" s="102"/>
      <c r="G145" s="102"/>
      <c r="H145" s="102"/>
      <c r="I145" s="215"/>
      <c r="J145" s="102"/>
      <c r="K145" s="102"/>
      <c r="L145" s="102"/>
      <c r="M145" s="447" t="s">
        <v>322</v>
      </c>
      <c r="N145" s="448"/>
      <c r="O145" s="102"/>
      <c r="P145" s="102"/>
      <c r="S145" s="18"/>
      <c r="T145" s="18"/>
      <c r="U145" s="18"/>
    </row>
    <row r="146" spans="1:21" ht="40.4" customHeight="1" thickBot="1" x14ac:dyDescent="0.35">
      <c r="A146" s="102"/>
      <c r="B146" s="436" t="s">
        <v>317</v>
      </c>
      <c r="C146" s="437"/>
      <c r="D146" s="212">
        <f ca="1">H73</f>
        <v>0</v>
      </c>
      <c r="E146" s="102"/>
      <c r="F146" s="102"/>
      <c r="G146" s="102"/>
      <c r="H146" s="102"/>
      <c r="I146" s="66"/>
      <c r="J146" s="102"/>
      <c r="K146" s="102"/>
      <c r="L146" s="102"/>
      <c r="M146" s="212">
        <f ca="1">L73</f>
        <v>0</v>
      </c>
      <c r="N146" s="66"/>
      <c r="O146" s="102"/>
      <c r="P146" s="102"/>
      <c r="S146" s="18"/>
      <c r="T146" s="18"/>
      <c r="U146" s="18"/>
    </row>
    <row r="147" spans="1:21" ht="40.4" customHeight="1" thickBot="1" x14ac:dyDescent="0.35">
      <c r="A147" s="102"/>
      <c r="B147" s="436" t="s">
        <v>318</v>
      </c>
      <c r="C147" s="437"/>
      <c r="D147" s="213">
        <f ca="1">H112</f>
        <v>0</v>
      </c>
      <c r="E147" s="102"/>
      <c r="F147" s="102"/>
      <c r="G147" s="102"/>
      <c r="H147" s="102"/>
      <c r="I147" s="66"/>
      <c r="J147" s="102"/>
      <c r="K147" s="102"/>
      <c r="L147" s="102"/>
      <c r="M147" s="212">
        <f ca="1">L112</f>
        <v>0</v>
      </c>
      <c r="N147" s="66"/>
      <c r="O147" s="102"/>
      <c r="P147" s="102"/>
      <c r="S147" s="18"/>
      <c r="T147" s="18"/>
      <c r="U147" s="18"/>
    </row>
    <row r="148" spans="1:21" ht="25.5" customHeight="1" thickBot="1" x14ac:dyDescent="0.35">
      <c r="A148" s="102"/>
      <c r="B148" s="424" t="s">
        <v>323</v>
      </c>
      <c r="C148" s="425"/>
      <c r="D148" s="426"/>
      <c r="E148" s="102"/>
      <c r="F148" s="102"/>
      <c r="G148" s="102"/>
      <c r="H148" s="102"/>
      <c r="I148" s="215"/>
      <c r="J148" s="102"/>
      <c r="K148" s="102"/>
      <c r="L148" s="102"/>
      <c r="M148" s="447" t="s">
        <v>323</v>
      </c>
      <c r="N148" s="448"/>
      <c r="O148" s="102"/>
      <c r="P148" s="102"/>
      <c r="S148" s="18"/>
      <c r="T148" s="18"/>
      <c r="U148" s="18"/>
    </row>
    <row r="149" spans="1:21" ht="40.4" customHeight="1" thickBot="1" x14ac:dyDescent="0.35">
      <c r="A149" s="102"/>
      <c r="B149" s="442" t="s">
        <v>325</v>
      </c>
      <c r="C149" s="443"/>
      <c r="D149" s="68"/>
      <c r="E149" s="102"/>
      <c r="F149" s="102"/>
      <c r="G149" s="102"/>
      <c r="H149" s="102"/>
      <c r="I149" s="66"/>
      <c r="J149" s="102"/>
      <c r="K149" s="102"/>
      <c r="L149" s="102"/>
      <c r="M149" s="65"/>
      <c r="N149" s="66"/>
      <c r="O149" s="102"/>
      <c r="P149" s="102"/>
      <c r="S149" s="18"/>
      <c r="T149" s="18"/>
      <c r="U149" s="18"/>
    </row>
    <row r="150" spans="1:21" ht="40.4" customHeight="1" thickBot="1" x14ac:dyDescent="0.35">
      <c r="A150" s="102"/>
      <c r="B150" s="442" t="s">
        <v>326</v>
      </c>
      <c r="C150" s="443"/>
      <c r="D150" s="69"/>
      <c r="E150" s="102"/>
      <c r="F150" s="102"/>
      <c r="G150" s="102"/>
      <c r="H150" s="102"/>
      <c r="I150" s="66"/>
      <c r="J150" s="102"/>
      <c r="K150" s="102"/>
      <c r="L150" s="102"/>
      <c r="M150" s="65"/>
      <c r="N150" s="66"/>
      <c r="O150" s="102"/>
      <c r="P150" s="102"/>
      <c r="S150" s="18"/>
      <c r="T150" s="18"/>
      <c r="U150" s="18"/>
    </row>
    <row r="151" spans="1:21" ht="40.4" customHeight="1" thickBot="1" x14ac:dyDescent="0.35">
      <c r="A151" s="102"/>
      <c r="B151" s="442" t="s">
        <v>327</v>
      </c>
      <c r="C151" s="443"/>
      <c r="D151" s="70"/>
      <c r="E151" s="102"/>
      <c r="F151" s="102"/>
      <c r="G151" s="102"/>
      <c r="H151" s="102"/>
      <c r="I151" s="66"/>
      <c r="J151" s="102"/>
      <c r="K151" s="102"/>
      <c r="L151" s="102"/>
      <c r="M151" s="65"/>
      <c r="N151" s="66"/>
      <c r="O151" s="102"/>
      <c r="P151" s="102"/>
      <c r="S151" s="18"/>
      <c r="T151" s="18"/>
      <c r="U151" s="18"/>
    </row>
    <row r="152" spans="1:21" ht="40.4" customHeight="1" thickBot="1" x14ac:dyDescent="0.35">
      <c r="A152" s="102"/>
      <c r="B152" s="442" t="s">
        <v>328</v>
      </c>
      <c r="C152" s="443"/>
      <c r="D152" s="65"/>
      <c r="E152" s="102"/>
      <c r="F152" s="102"/>
      <c r="G152" s="102"/>
      <c r="H152" s="102"/>
      <c r="I152" s="66"/>
      <c r="J152" s="102"/>
      <c r="K152" s="102"/>
      <c r="L152" s="102"/>
      <c r="M152" s="67"/>
      <c r="N152" s="66"/>
      <c r="O152" s="102"/>
      <c r="P152" s="102"/>
      <c r="S152" s="18"/>
      <c r="T152" s="18"/>
      <c r="U152" s="18"/>
    </row>
    <row r="153" spans="1:21" ht="25.5" customHeight="1" thickBot="1" x14ac:dyDescent="0.35">
      <c r="A153" s="102"/>
      <c r="B153" s="424" t="s">
        <v>329</v>
      </c>
      <c r="C153" s="425"/>
      <c r="D153" s="426"/>
      <c r="E153" s="102"/>
      <c r="F153" s="102"/>
      <c r="G153" s="102"/>
      <c r="H153" s="102"/>
      <c r="I153" s="215"/>
      <c r="J153" s="102"/>
      <c r="K153" s="102"/>
      <c r="L153" s="102"/>
      <c r="M153" s="447" t="s">
        <v>329</v>
      </c>
      <c r="N153" s="448"/>
      <c r="O153" s="102"/>
      <c r="P153" s="102"/>
      <c r="S153" s="18"/>
      <c r="T153" s="18"/>
      <c r="U153" s="18"/>
    </row>
    <row r="154" spans="1:21" ht="40.4" customHeight="1" thickBot="1" x14ac:dyDescent="0.35">
      <c r="A154" s="102"/>
      <c r="B154" s="436" t="s">
        <v>330</v>
      </c>
      <c r="C154" s="437"/>
      <c r="D154" s="213">
        <f ca="1">D141+D143+D144-D146-D147+D149-D150+D151-D152</f>
        <v>0</v>
      </c>
      <c r="E154" s="102"/>
      <c r="F154" s="102"/>
      <c r="G154" s="102"/>
      <c r="H154" s="102"/>
      <c r="I154" s="66"/>
      <c r="J154" s="102"/>
      <c r="K154" s="102"/>
      <c r="L154" s="102"/>
      <c r="M154" s="216">
        <f ca="1">M141+M143+M144-M146-M147+M149-M150+M151-M152</f>
        <v>0</v>
      </c>
      <c r="N154" s="66"/>
      <c r="O154" s="102"/>
      <c r="P154" s="102"/>
      <c r="S154" s="18"/>
      <c r="T154" s="18"/>
      <c r="U154" s="18"/>
    </row>
    <row r="155" spans="1:21" ht="40.4" customHeight="1" thickBot="1" x14ac:dyDescent="0.35">
      <c r="A155" s="102"/>
      <c r="B155" s="436" t="s">
        <v>332</v>
      </c>
      <c r="C155" s="437"/>
      <c r="D155" s="71"/>
      <c r="E155" s="102"/>
      <c r="F155" s="102"/>
      <c r="G155" s="102"/>
      <c r="H155" s="102"/>
      <c r="I155" s="66"/>
      <c r="J155" s="102"/>
      <c r="K155" s="102"/>
      <c r="L155" s="102"/>
      <c r="M155" s="65"/>
      <c r="N155" s="66"/>
      <c r="O155" s="102"/>
      <c r="P155" s="102"/>
      <c r="S155" s="18"/>
      <c r="T155" s="18"/>
      <c r="U155" s="18"/>
    </row>
    <row r="156" spans="1:21" ht="40.4" customHeight="1" thickBot="1" x14ac:dyDescent="0.35">
      <c r="A156" s="102"/>
      <c r="B156" s="436" t="s">
        <v>334</v>
      </c>
      <c r="C156" s="437"/>
      <c r="D156" s="214">
        <f ca="1">D155-D154</f>
        <v>0</v>
      </c>
      <c r="E156" s="102"/>
      <c r="F156" s="102"/>
      <c r="G156" s="102"/>
      <c r="H156" s="102"/>
      <c r="I156" s="66"/>
      <c r="J156" s="102"/>
      <c r="K156" s="102"/>
      <c r="L156" s="102"/>
      <c r="M156" s="217">
        <f ca="1">M155-M154</f>
        <v>0</v>
      </c>
      <c r="N156" s="66"/>
      <c r="O156" s="102"/>
      <c r="P156" s="102"/>
      <c r="S156" s="18"/>
      <c r="T156" s="18"/>
      <c r="U156" s="18"/>
    </row>
    <row r="157" spans="1:21" ht="25.5" customHeight="1" thickBot="1" x14ac:dyDescent="0.35">
      <c r="A157" s="102"/>
      <c r="B157" s="424" t="s">
        <v>335</v>
      </c>
      <c r="C157" s="425"/>
      <c r="D157" s="426"/>
      <c r="E157" s="102"/>
      <c r="F157" s="102"/>
      <c r="G157" s="102"/>
      <c r="H157" s="102"/>
      <c r="I157" s="215"/>
      <c r="J157" s="102"/>
      <c r="K157" s="102"/>
      <c r="L157" s="102"/>
      <c r="M157" s="447" t="s">
        <v>335</v>
      </c>
      <c r="N157" s="448"/>
      <c r="O157" s="102"/>
      <c r="P157" s="102"/>
      <c r="S157" s="18"/>
      <c r="T157" s="18"/>
      <c r="U157" s="18"/>
    </row>
    <row r="158" spans="1:21" ht="40.4" customHeight="1" thickBot="1" x14ac:dyDescent="0.35">
      <c r="A158" s="102"/>
      <c r="B158" s="438" t="s">
        <v>319</v>
      </c>
      <c r="C158" s="439"/>
      <c r="D158" s="65"/>
      <c r="E158" s="102"/>
      <c r="F158" s="102"/>
      <c r="G158" s="102"/>
      <c r="H158" s="102"/>
      <c r="I158" s="66"/>
      <c r="J158" s="102"/>
      <c r="K158" s="102"/>
      <c r="L158" s="102"/>
      <c r="M158" s="70"/>
      <c r="N158" s="66"/>
      <c r="O158" s="102"/>
      <c r="P158" s="102"/>
      <c r="S158" s="18"/>
      <c r="T158" s="18"/>
      <c r="U158" s="18"/>
    </row>
    <row r="159" spans="1:21" ht="40.4" customHeight="1" thickBot="1" x14ac:dyDescent="0.35">
      <c r="A159" s="102"/>
      <c r="B159" s="434" t="s">
        <v>320</v>
      </c>
      <c r="C159" s="435"/>
      <c r="D159" s="65"/>
      <c r="E159" s="102"/>
      <c r="F159" s="102"/>
      <c r="G159" s="102"/>
      <c r="H159" s="102"/>
      <c r="I159" s="66"/>
      <c r="J159" s="102"/>
      <c r="K159" s="102"/>
      <c r="L159" s="102"/>
      <c r="M159" s="65"/>
      <c r="N159" s="66"/>
      <c r="O159" s="102"/>
      <c r="P159" s="102"/>
      <c r="S159" s="18"/>
      <c r="T159" s="18"/>
      <c r="U159" s="18"/>
    </row>
    <row r="160" spans="1:21" ht="40.4" customHeight="1" thickBot="1" x14ac:dyDescent="0.35">
      <c r="A160" s="102"/>
      <c r="B160" s="102"/>
      <c r="C160" s="102"/>
      <c r="D160" s="102"/>
      <c r="E160" s="102"/>
      <c r="F160" s="102"/>
      <c r="G160" s="102"/>
      <c r="H160" s="102"/>
      <c r="I160" s="102"/>
      <c r="J160" s="102"/>
      <c r="K160" s="102"/>
      <c r="L160" s="102"/>
      <c r="M160" s="102"/>
      <c r="N160" s="102"/>
      <c r="O160" s="102"/>
      <c r="P160" s="102"/>
      <c r="S160" s="18"/>
      <c r="T160" s="18"/>
      <c r="U160" s="18"/>
    </row>
    <row r="161" spans="1:21" ht="40.4" customHeight="1" thickBot="1" x14ac:dyDescent="0.35">
      <c r="A161" s="102"/>
      <c r="B161" s="440" t="s">
        <v>336</v>
      </c>
      <c r="C161" s="441"/>
      <c r="D161" s="218">
        <f ca="1">D155-D169-J169</f>
        <v>0</v>
      </c>
      <c r="E161" s="102"/>
      <c r="F161" s="102"/>
      <c r="G161" s="102"/>
      <c r="H161" s="102"/>
      <c r="I161" s="102"/>
      <c r="J161" s="102"/>
      <c r="K161" s="102"/>
      <c r="L161" s="102"/>
      <c r="M161" s="102"/>
      <c r="N161" s="102"/>
      <c r="O161" s="102"/>
      <c r="P161" s="102"/>
      <c r="S161" s="18"/>
      <c r="T161" s="18"/>
      <c r="U161" s="18"/>
    </row>
    <row r="162" spans="1:21" ht="40.4" customHeight="1" thickBot="1" x14ac:dyDescent="0.35">
      <c r="A162" s="102"/>
      <c r="B162" s="102"/>
      <c r="C162" s="102"/>
      <c r="D162" s="102"/>
      <c r="E162" s="102"/>
      <c r="F162" s="102"/>
      <c r="G162" s="102"/>
      <c r="H162" s="102"/>
      <c r="I162" s="102"/>
      <c r="J162" s="102"/>
      <c r="K162" s="102"/>
      <c r="L162" s="102"/>
      <c r="M162" s="102"/>
      <c r="N162" s="102"/>
      <c r="O162" s="102"/>
      <c r="P162" s="102"/>
      <c r="S162" s="18"/>
      <c r="T162" s="18"/>
      <c r="U162" s="18"/>
    </row>
    <row r="163" spans="1:21" ht="40.4" customHeight="1" thickBot="1" x14ac:dyDescent="0.35">
      <c r="A163" s="102"/>
      <c r="B163" s="432" t="s">
        <v>337</v>
      </c>
      <c r="C163" s="433"/>
      <c r="D163" s="72"/>
      <c r="E163" s="102"/>
      <c r="F163" s="102"/>
      <c r="G163" s="102"/>
      <c r="H163" s="102"/>
      <c r="I163" s="219" t="s">
        <v>342</v>
      </c>
      <c r="J163" s="72"/>
      <c r="K163" s="102"/>
      <c r="L163" s="102"/>
      <c r="M163" s="102"/>
      <c r="N163" s="102"/>
      <c r="O163" s="102"/>
      <c r="P163" s="102"/>
      <c r="S163" s="18"/>
      <c r="T163" s="18"/>
      <c r="U163" s="18"/>
    </row>
    <row r="164" spans="1:21" ht="40.4" customHeight="1" thickBot="1" x14ac:dyDescent="0.35">
      <c r="A164" s="102"/>
      <c r="B164" s="102"/>
      <c r="C164" s="102"/>
      <c r="D164" s="102"/>
      <c r="E164" s="102"/>
      <c r="F164" s="102"/>
      <c r="G164" s="102"/>
      <c r="H164" s="102"/>
      <c r="I164" s="102"/>
      <c r="J164" s="102"/>
      <c r="K164" s="102"/>
      <c r="L164" s="102"/>
      <c r="M164" s="102"/>
      <c r="N164" s="102"/>
      <c r="O164" s="102"/>
      <c r="P164" s="102"/>
      <c r="S164" s="18"/>
      <c r="T164" s="18"/>
      <c r="U164" s="18"/>
    </row>
    <row r="165" spans="1:21" ht="40.4" customHeight="1" thickBot="1" x14ac:dyDescent="0.35">
      <c r="A165" s="102"/>
      <c r="B165" s="432" t="s">
        <v>120</v>
      </c>
      <c r="C165" s="433"/>
      <c r="D165" s="220" t="str">
        <f>IF(D22="","",D22)</f>
        <v>USD</v>
      </c>
      <c r="E165" s="102"/>
      <c r="F165" s="211" t="s">
        <v>374</v>
      </c>
      <c r="G165" s="102"/>
      <c r="H165" s="102"/>
      <c r="I165" s="221" t="s">
        <v>120</v>
      </c>
      <c r="J165" s="222" t="str">
        <f>IF(D22="","",D22)</f>
        <v>USD</v>
      </c>
      <c r="K165" s="102"/>
      <c r="L165" s="211" t="s">
        <v>374</v>
      </c>
      <c r="M165" s="102"/>
      <c r="N165" s="102"/>
      <c r="O165" s="102"/>
      <c r="P165" s="102"/>
      <c r="S165" s="18"/>
      <c r="T165" s="18"/>
      <c r="U165" s="18"/>
    </row>
    <row r="166" spans="1:21" ht="40.4" customHeight="1" thickBot="1" x14ac:dyDescent="0.35">
      <c r="A166" s="102"/>
      <c r="B166" s="434" t="s">
        <v>340</v>
      </c>
      <c r="C166" s="435"/>
      <c r="D166" s="217">
        <f ca="1">D39</f>
        <v>0</v>
      </c>
      <c r="E166" s="102"/>
      <c r="F166" s="217">
        <f ca="1">D39</f>
        <v>0</v>
      </c>
      <c r="G166" s="102"/>
      <c r="H166" s="102"/>
      <c r="I166" s="223" t="s">
        <v>341</v>
      </c>
      <c r="J166" s="217">
        <f ca="1">D41</f>
        <v>0</v>
      </c>
      <c r="K166" s="102"/>
      <c r="L166" s="217">
        <f ca="1">D41</f>
        <v>0</v>
      </c>
      <c r="M166" s="102"/>
      <c r="N166" s="102"/>
      <c r="O166" s="102"/>
      <c r="P166" s="102"/>
      <c r="S166" s="18"/>
      <c r="T166" s="18"/>
      <c r="U166" s="18"/>
    </row>
    <row r="167" spans="1:21" ht="40.4" customHeight="1" thickBot="1" x14ac:dyDescent="0.35">
      <c r="A167" s="102"/>
      <c r="B167" s="434" t="s">
        <v>317</v>
      </c>
      <c r="C167" s="435"/>
      <c r="D167" s="212">
        <f ca="1">H71</f>
        <v>0</v>
      </c>
      <c r="E167" s="102"/>
      <c r="F167" s="217">
        <f ca="1">L71</f>
        <v>0</v>
      </c>
      <c r="G167" s="102"/>
      <c r="H167" s="102"/>
      <c r="I167" s="223" t="s">
        <v>317</v>
      </c>
      <c r="J167" s="212">
        <f ca="1">H72</f>
        <v>0</v>
      </c>
      <c r="K167" s="102"/>
      <c r="L167" s="217">
        <f ca="1">L72</f>
        <v>0</v>
      </c>
      <c r="M167" s="102"/>
      <c r="N167" s="102"/>
      <c r="O167" s="102"/>
      <c r="P167" s="102"/>
      <c r="S167" s="18"/>
      <c r="T167" s="18"/>
      <c r="U167" s="18"/>
    </row>
    <row r="168" spans="1:21" ht="40.4" customHeight="1" thickBot="1" x14ac:dyDescent="0.35">
      <c r="A168" s="102"/>
      <c r="B168" s="434" t="s">
        <v>318</v>
      </c>
      <c r="C168" s="435"/>
      <c r="D168" s="213">
        <f ca="1">H110</f>
        <v>0</v>
      </c>
      <c r="E168" s="102"/>
      <c r="F168" s="224">
        <f ca="1">L110</f>
        <v>0</v>
      </c>
      <c r="G168" s="102"/>
      <c r="H168" s="102"/>
      <c r="I168" s="223" t="s">
        <v>318</v>
      </c>
      <c r="J168" s="213">
        <f ca="1">H111</f>
        <v>0</v>
      </c>
      <c r="K168" s="102"/>
      <c r="L168" s="224">
        <f ca="1">L111</f>
        <v>0</v>
      </c>
      <c r="M168" s="102"/>
      <c r="N168" s="102"/>
      <c r="O168" s="102"/>
      <c r="P168" s="102"/>
      <c r="S168" s="18"/>
      <c r="T168" s="18"/>
      <c r="U168" s="18"/>
    </row>
    <row r="169" spans="1:21" ht="40.4" customHeight="1" thickBot="1" x14ac:dyDescent="0.35">
      <c r="A169" s="102"/>
      <c r="B169" s="430" t="s">
        <v>333</v>
      </c>
      <c r="C169" s="431"/>
      <c r="D169" s="225">
        <f ca="1">D166-D167-D168</f>
        <v>0</v>
      </c>
      <c r="E169" s="102"/>
      <c r="F169" s="225">
        <f ca="1">F166-F167-F168</f>
        <v>0</v>
      </c>
      <c r="G169" s="102"/>
      <c r="H169" s="102"/>
      <c r="I169" s="226" t="s">
        <v>333</v>
      </c>
      <c r="J169" s="225">
        <f ca="1">J166-J167-J168</f>
        <v>0</v>
      </c>
      <c r="K169" s="102"/>
      <c r="L169" s="225">
        <f ca="1">L166-L167-L168</f>
        <v>0</v>
      </c>
      <c r="M169" s="102"/>
      <c r="N169" s="102"/>
      <c r="O169" s="102"/>
      <c r="P169" s="102"/>
      <c r="S169" s="18"/>
      <c r="T169" s="18"/>
      <c r="U169" s="18"/>
    </row>
    <row r="170" spans="1:21" ht="40.4" customHeight="1" x14ac:dyDescent="0.3">
      <c r="A170" s="102"/>
      <c r="B170" s="102"/>
      <c r="C170" s="102"/>
      <c r="D170" s="102"/>
      <c r="E170" s="102"/>
      <c r="F170" s="102"/>
      <c r="G170" s="102"/>
      <c r="H170" s="102"/>
      <c r="I170" s="102"/>
      <c r="J170" s="102"/>
      <c r="K170" s="102"/>
      <c r="L170" s="102"/>
      <c r="M170" s="102"/>
      <c r="N170" s="102"/>
      <c r="O170" s="102"/>
      <c r="P170" s="102"/>
      <c r="S170" s="18"/>
      <c r="T170" s="18"/>
      <c r="U170" s="18"/>
    </row>
    <row r="171" spans="1:21" ht="25.5" customHeight="1" x14ac:dyDescent="0.3">
      <c r="A171" s="102"/>
      <c r="B171" s="190"/>
      <c r="C171" s="190"/>
      <c r="D171" s="190"/>
      <c r="E171" s="190"/>
      <c r="F171" s="190"/>
      <c r="G171" s="190"/>
      <c r="H171" s="190"/>
      <c r="I171" s="190"/>
      <c r="J171" s="190"/>
      <c r="K171" s="190"/>
      <c r="L171" s="196"/>
      <c r="M171" s="190"/>
      <c r="N171" s="190"/>
      <c r="O171" s="102"/>
      <c r="P171" s="102"/>
      <c r="S171" s="20"/>
      <c r="T171" s="20"/>
    </row>
    <row r="172" spans="1:21" ht="25.4" customHeight="1" x14ac:dyDescent="0.3">
      <c r="A172" s="102"/>
      <c r="B172" s="190"/>
      <c r="C172" s="190"/>
      <c r="D172" s="190"/>
      <c r="E172" s="190"/>
      <c r="F172" s="190"/>
      <c r="G172" s="190"/>
      <c r="H172" s="190"/>
      <c r="I172" s="190"/>
      <c r="J172" s="190"/>
      <c r="K172" s="190"/>
      <c r="L172" s="196"/>
      <c r="M172" s="190"/>
      <c r="N172" s="190"/>
      <c r="O172" s="102"/>
      <c r="P172" s="102"/>
      <c r="S172" s="20"/>
      <c r="T172" s="20"/>
    </row>
    <row r="173" spans="1:21" ht="43.4" customHeight="1" x14ac:dyDescent="0.3">
      <c r="A173" s="96" t="s">
        <v>354</v>
      </c>
      <c r="B173" s="97">
        <v>3</v>
      </c>
      <c r="C173" s="98">
        <v>44531</v>
      </c>
      <c r="D173" s="190"/>
      <c r="E173" s="190"/>
      <c r="F173" s="190"/>
      <c r="G173" s="190"/>
      <c r="H173" s="190"/>
      <c r="I173" s="190"/>
      <c r="J173" s="102"/>
      <c r="K173" s="102"/>
      <c r="L173" s="102"/>
      <c r="M173" s="102"/>
      <c r="N173" s="102"/>
      <c r="O173" s="102"/>
      <c r="P173" s="102"/>
      <c r="S173" s="20"/>
      <c r="T173" s="20"/>
    </row>
    <row r="174" spans="1:21" ht="40.4" customHeight="1" x14ac:dyDescent="0.3">
      <c r="B174" s="21"/>
      <c r="C174" s="21"/>
      <c r="D174" s="190"/>
      <c r="E174" s="190"/>
      <c r="F174" s="190"/>
      <c r="G174" s="190"/>
      <c r="H174" s="190"/>
      <c r="I174" s="190"/>
      <c r="J174" s="102"/>
      <c r="K174" s="102"/>
      <c r="L174" s="102"/>
      <c r="M174" s="102"/>
      <c r="N174" s="102"/>
      <c r="O174" s="102"/>
      <c r="P174" s="102"/>
      <c r="S174" s="20"/>
      <c r="T174" s="20"/>
    </row>
    <row r="175" spans="1:21" ht="25.5" customHeight="1" x14ac:dyDescent="0.3">
      <c r="B175" s="21"/>
      <c r="C175" s="21"/>
      <c r="D175" s="190"/>
      <c r="E175" s="190"/>
      <c r="F175" s="190"/>
      <c r="G175" s="190"/>
      <c r="H175" s="190"/>
      <c r="I175" s="190"/>
      <c r="J175" s="102"/>
      <c r="K175" s="102"/>
      <c r="L175" s="102"/>
      <c r="M175" s="102"/>
      <c r="N175" s="102"/>
      <c r="O175" s="102"/>
      <c r="P175" s="102"/>
      <c r="S175" s="20"/>
      <c r="T175" s="20"/>
    </row>
    <row r="176" spans="1:21" ht="25.5" customHeight="1" x14ac:dyDescent="0.3">
      <c r="B176" s="21"/>
      <c r="C176" s="21"/>
      <c r="D176" s="190"/>
      <c r="E176" s="190"/>
      <c r="F176" s="190"/>
      <c r="G176" s="190"/>
      <c r="H176" s="190"/>
      <c r="I176" s="190"/>
      <c r="J176" s="102"/>
      <c r="K176" s="102"/>
      <c r="L176" s="102"/>
      <c r="M176" s="102"/>
      <c r="N176" s="102"/>
      <c r="O176" s="102"/>
      <c r="P176" s="102"/>
      <c r="S176" s="20"/>
      <c r="T176" s="20"/>
    </row>
    <row r="177" spans="2:20" ht="25.5" customHeight="1" x14ac:dyDescent="0.3">
      <c r="B177" s="21"/>
      <c r="C177" s="21"/>
      <c r="D177" s="190"/>
      <c r="E177" s="190"/>
      <c r="F177" s="190"/>
      <c r="G177" s="190"/>
      <c r="H177" s="190"/>
      <c r="I177" s="190"/>
      <c r="J177" s="102"/>
      <c r="K177" s="102"/>
      <c r="L177" s="102"/>
      <c r="M177" s="102"/>
      <c r="N177" s="102"/>
      <c r="O177" s="102"/>
      <c r="P177" s="102"/>
      <c r="S177" s="20"/>
      <c r="T177" s="20"/>
    </row>
    <row r="178" spans="2:20" ht="25.5" customHeight="1" x14ac:dyDescent="0.3">
      <c r="B178" s="21"/>
      <c r="C178" s="21"/>
      <c r="D178" s="190"/>
      <c r="E178" s="190"/>
      <c r="F178" s="190"/>
      <c r="G178" s="190"/>
      <c r="H178" s="190"/>
      <c r="I178" s="190"/>
      <c r="J178" s="102"/>
      <c r="K178" s="102"/>
      <c r="L178" s="102"/>
      <c r="M178" s="102"/>
      <c r="N178" s="102"/>
      <c r="O178" s="102"/>
      <c r="P178" s="102"/>
      <c r="S178" s="20"/>
      <c r="T178" s="20"/>
    </row>
    <row r="179" spans="2:20" ht="25.5" customHeight="1" x14ac:dyDescent="0.3">
      <c r="B179" s="21"/>
      <c r="C179" s="21"/>
      <c r="D179" s="190"/>
      <c r="E179" s="190"/>
      <c r="F179" s="190"/>
      <c r="G179" s="190"/>
      <c r="H179" s="190"/>
      <c r="I179" s="190"/>
      <c r="J179" s="102"/>
      <c r="K179" s="102"/>
      <c r="L179" s="102"/>
      <c r="M179" s="102"/>
      <c r="N179" s="102"/>
      <c r="O179" s="102"/>
      <c r="P179" s="102"/>
      <c r="S179" s="20"/>
      <c r="T179" s="20"/>
    </row>
    <row r="180" spans="2:20" ht="25.5" customHeight="1" x14ac:dyDescent="0.3">
      <c r="B180" s="21"/>
      <c r="C180" s="21"/>
      <c r="D180" s="190"/>
      <c r="E180" s="190"/>
      <c r="F180" s="190"/>
      <c r="G180" s="190"/>
      <c r="H180" s="190"/>
      <c r="I180" s="190"/>
      <c r="J180" s="102"/>
      <c r="K180" s="102"/>
      <c r="L180" s="102"/>
      <c r="M180" s="102"/>
      <c r="N180" s="102"/>
      <c r="O180" s="102"/>
      <c r="P180" s="102"/>
      <c r="S180" s="20"/>
      <c r="T180" s="20"/>
    </row>
    <row r="181" spans="2:20" ht="25.5" customHeight="1" x14ac:dyDescent="0.3">
      <c r="B181" s="21"/>
      <c r="C181" s="21"/>
      <c r="D181" s="190"/>
      <c r="E181" s="190"/>
      <c r="F181" s="190"/>
      <c r="G181" s="190"/>
      <c r="H181" s="190"/>
      <c r="I181" s="190"/>
      <c r="J181" s="102"/>
      <c r="K181" s="102"/>
      <c r="L181" s="102"/>
      <c r="M181" s="102"/>
      <c r="N181" s="102"/>
      <c r="O181" s="102"/>
      <c r="P181" s="102"/>
      <c r="S181" s="20"/>
      <c r="T181" s="20"/>
    </row>
    <row r="182" spans="2:20" ht="25.5" customHeight="1" x14ac:dyDescent="0.3">
      <c r="B182" s="21"/>
      <c r="C182" s="21"/>
      <c r="D182" s="190"/>
      <c r="E182" s="190"/>
      <c r="F182" s="190"/>
      <c r="G182" s="190"/>
      <c r="H182" s="190"/>
      <c r="I182" s="190"/>
      <c r="J182" s="102"/>
      <c r="K182" s="102"/>
      <c r="L182" s="102"/>
      <c r="M182" s="102"/>
      <c r="N182" s="102"/>
      <c r="O182" s="102"/>
      <c r="P182" s="102"/>
      <c r="S182" s="20"/>
      <c r="T182" s="20"/>
    </row>
    <row r="183" spans="2:20" ht="25.5" customHeight="1" x14ac:dyDescent="0.3">
      <c r="B183" s="21"/>
      <c r="C183" s="21"/>
      <c r="D183" s="190"/>
      <c r="E183" s="190"/>
      <c r="F183" s="190"/>
      <c r="G183" s="190"/>
      <c r="H183" s="190"/>
      <c r="I183" s="190"/>
      <c r="J183" s="102"/>
      <c r="K183" s="102"/>
      <c r="L183" s="102"/>
      <c r="M183" s="102"/>
      <c r="N183" s="102"/>
      <c r="O183" s="102"/>
      <c r="P183" s="102"/>
      <c r="S183" s="20"/>
      <c r="T183" s="20"/>
    </row>
    <row r="184" spans="2:20" ht="25.5" customHeight="1" x14ac:dyDescent="0.3">
      <c r="B184" s="21"/>
      <c r="C184" s="21"/>
      <c r="D184" s="190"/>
      <c r="E184" s="190"/>
      <c r="F184" s="190"/>
      <c r="G184" s="190"/>
      <c r="H184" s="190"/>
      <c r="I184" s="190"/>
      <c r="J184" s="190"/>
      <c r="K184" s="102"/>
      <c r="L184" s="102"/>
      <c r="M184" s="102"/>
      <c r="N184" s="102"/>
      <c r="O184" s="102"/>
      <c r="P184" s="102"/>
      <c r="S184" s="20"/>
      <c r="T184" s="20"/>
    </row>
    <row r="185" spans="2:20" ht="25.5" customHeight="1" x14ac:dyDescent="0.3">
      <c r="B185" s="21"/>
      <c r="C185" s="21"/>
      <c r="D185" s="190"/>
      <c r="E185" s="190"/>
      <c r="F185" s="190"/>
      <c r="G185" s="190"/>
      <c r="H185" s="190"/>
      <c r="I185" s="190"/>
      <c r="J185" s="190"/>
      <c r="K185" s="102"/>
      <c r="L185" s="102"/>
      <c r="M185" s="102"/>
      <c r="N185" s="102"/>
      <c r="O185" s="102"/>
      <c r="P185" s="102"/>
      <c r="S185" s="20"/>
      <c r="T185" s="20"/>
    </row>
    <row r="186" spans="2:20" ht="25.5" customHeight="1" x14ac:dyDescent="0.3">
      <c r="B186" s="21"/>
      <c r="C186" s="21"/>
      <c r="D186" s="190"/>
      <c r="E186" s="190"/>
      <c r="F186" s="190"/>
      <c r="G186" s="190"/>
      <c r="H186" s="190"/>
      <c r="I186" s="190"/>
      <c r="J186" s="190"/>
      <c r="K186" s="190"/>
      <c r="L186" s="196"/>
      <c r="M186" s="102"/>
      <c r="N186" s="102"/>
      <c r="O186" s="102"/>
      <c r="P186" s="102"/>
      <c r="S186" s="20"/>
      <c r="T186" s="20"/>
    </row>
    <row r="187" spans="2:20" ht="25.5" customHeight="1" x14ac:dyDescent="0.3">
      <c r="B187" s="21"/>
      <c r="C187" s="21"/>
      <c r="D187" s="190"/>
      <c r="E187" s="190"/>
      <c r="F187" s="190"/>
      <c r="G187" s="190"/>
      <c r="H187" s="190"/>
      <c r="I187" s="190"/>
      <c r="J187" s="190"/>
      <c r="K187" s="190"/>
      <c r="L187" s="196"/>
      <c r="M187" s="102"/>
      <c r="N187" s="102"/>
      <c r="O187" s="102"/>
      <c r="P187" s="102"/>
      <c r="S187" s="20"/>
      <c r="T187" s="20"/>
    </row>
    <row r="188" spans="2:20" ht="25.5" customHeight="1" x14ac:dyDescent="0.3">
      <c r="B188" s="21"/>
      <c r="C188" s="21"/>
      <c r="D188" s="190"/>
      <c r="E188" s="190"/>
      <c r="F188" s="190"/>
      <c r="G188" s="190"/>
      <c r="H188" s="190"/>
      <c r="I188" s="190"/>
      <c r="J188" s="190"/>
      <c r="K188" s="190"/>
      <c r="L188" s="196"/>
      <c r="M188" s="102"/>
      <c r="N188" s="102"/>
      <c r="O188" s="102"/>
      <c r="P188" s="102"/>
      <c r="S188" s="20"/>
      <c r="T188" s="20"/>
    </row>
    <row r="189" spans="2:20" ht="25.5" customHeight="1" x14ac:dyDescent="0.3">
      <c r="B189" s="21"/>
      <c r="C189" s="21"/>
      <c r="D189" s="190"/>
      <c r="E189" s="190"/>
      <c r="F189" s="190"/>
      <c r="G189" s="190"/>
      <c r="H189" s="190"/>
      <c r="I189" s="190"/>
      <c r="J189" s="190"/>
      <c r="K189" s="190"/>
      <c r="L189" s="196"/>
      <c r="M189" s="102"/>
      <c r="N189" s="102"/>
      <c r="O189" s="102"/>
      <c r="P189" s="102"/>
      <c r="S189" s="20"/>
      <c r="T189" s="20"/>
    </row>
    <row r="190" spans="2:20" ht="25.5" customHeight="1" x14ac:dyDescent="0.3">
      <c r="B190" s="21"/>
      <c r="C190" s="21"/>
      <c r="D190" s="190"/>
      <c r="E190" s="190"/>
      <c r="F190" s="190"/>
      <c r="G190" s="190"/>
      <c r="H190" s="190"/>
      <c r="I190" s="190"/>
      <c r="J190" s="190"/>
      <c r="K190" s="190"/>
      <c r="L190" s="196"/>
      <c r="M190" s="102"/>
      <c r="N190" s="102"/>
      <c r="O190" s="102"/>
      <c r="P190" s="102"/>
      <c r="S190" s="20"/>
      <c r="T190" s="20"/>
    </row>
    <row r="191" spans="2:20" ht="25.5" customHeight="1" x14ac:dyDescent="0.3">
      <c r="B191" s="21"/>
      <c r="C191" s="21"/>
      <c r="D191" s="190"/>
      <c r="E191" s="190"/>
      <c r="F191" s="190"/>
      <c r="G191" s="190"/>
      <c r="H191" s="190"/>
      <c r="I191" s="190"/>
      <c r="J191" s="190"/>
      <c r="K191" s="190"/>
      <c r="L191" s="196"/>
      <c r="M191" s="102"/>
      <c r="N191" s="102"/>
      <c r="O191" s="102"/>
      <c r="P191" s="102"/>
      <c r="S191" s="20"/>
      <c r="T191" s="20"/>
    </row>
    <row r="192" spans="2:20" ht="25.5" customHeight="1" x14ac:dyDescent="0.3">
      <c r="B192" s="21"/>
      <c r="C192" s="21"/>
      <c r="D192" s="190"/>
      <c r="E192" s="190"/>
      <c r="F192" s="190"/>
      <c r="G192" s="190"/>
      <c r="H192" s="190"/>
      <c r="I192" s="190"/>
      <c r="J192" s="190"/>
      <c r="K192" s="190"/>
      <c r="L192" s="196"/>
      <c r="M192" s="102"/>
      <c r="N192" s="102"/>
      <c r="O192" s="102"/>
      <c r="P192" s="102"/>
      <c r="S192" s="20"/>
      <c r="T192" s="20"/>
    </row>
    <row r="193" spans="1:20" ht="25.5" customHeight="1" x14ac:dyDescent="0.3">
      <c r="B193" s="21"/>
      <c r="C193" s="21"/>
      <c r="D193" s="190"/>
      <c r="E193" s="190"/>
      <c r="F193" s="190"/>
      <c r="G193" s="190"/>
      <c r="H193" s="190"/>
      <c r="I193" s="190"/>
      <c r="J193" s="190"/>
      <c r="K193" s="190"/>
      <c r="L193" s="196"/>
      <c r="M193" s="102"/>
      <c r="N193" s="102"/>
      <c r="O193" s="102"/>
      <c r="P193" s="102"/>
      <c r="S193" s="20"/>
      <c r="T193" s="20"/>
    </row>
    <row r="194" spans="1:20" ht="25.5" customHeight="1" x14ac:dyDescent="0.3">
      <c r="B194" s="21"/>
      <c r="C194" s="21"/>
      <c r="D194" s="190"/>
      <c r="E194" s="190"/>
      <c r="F194" s="190"/>
      <c r="G194" s="190"/>
      <c r="H194" s="190"/>
      <c r="I194" s="190"/>
      <c r="J194" s="190"/>
      <c r="K194" s="190"/>
      <c r="L194" s="196"/>
      <c r="M194" s="102"/>
      <c r="N194" s="102"/>
      <c r="O194" s="102"/>
      <c r="P194" s="102"/>
      <c r="S194" s="20"/>
      <c r="T194" s="20"/>
    </row>
    <row r="195" spans="1:20" ht="25.5" customHeight="1" x14ac:dyDescent="0.3">
      <c r="B195" s="21"/>
      <c r="C195" s="21"/>
      <c r="D195" s="190"/>
      <c r="E195" s="190"/>
      <c r="F195" s="190"/>
      <c r="G195" s="190"/>
      <c r="H195" s="190"/>
      <c r="I195" s="190"/>
      <c r="J195" s="190"/>
      <c r="K195" s="190"/>
      <c r="L195" s="196"/>
      <c r="M195" s="102"/>
      <c r="N195" s="102"/>
      <c r="O195" s="102"/>
      <c r="P195" s="102"/>
      <c r="S195" s="20"/>
      <c r="T195" s="20"/>
    </row>
    <row r="196" spans="1:20" ht="25.5" customHeight="1" x14ac:dyDescent="0.3">
      <c r="B196" s="21"/>
      <c r="C196" s="21"/>
      <c r="D196" s="190"/>
      <c r="E196" s="190"/>
      <c r="F196" s="190"/>
      <c r="G196" s="190"/>
      <c r="H196" s="190"/>
      <c r="I196" s="190"/>
      <c r="J196" s="190"/>
      <c r="K196" s="190"/>
      <c r="L196" s="196"/>
      <c r="M196" s="102"/>
      <c r="N196" s="102"/>
      <c r="O196" s="102"/>
      <c r="P196" s="102"/>
      <c r="S196" s="20"/>
      <c r="T196" s="20"/>
    </row>
    <row r="197" spans="1:20" ht="25.5" customHeight="1" x14ac:dyDescent="0.3">
      <c r="B197" s="21"/>
      <c r="C197" s="21"/>
      <c r="D197" s="190"/>
      <c r="E197" s="190"/>
      <c r="F197" s="190"/>
      <c r="G197" s="190"/>
      <c r="H197" s="190"/>
      <c r="I197" s="190"/>
      <c r="J197" s="190"/>
      <c r="K197" s="190"/>
      <c r="L197" s="196"/>
      <c r="M197" s="190"/>
      <c r="N197" s="190"/>
      <c r="O197" s="190"/>
      <c r="P197" s="190"/>
      <c r="Q197" s="20"/>
      <c r="R197" s="20"/>
      <c r="S197" s="20"/>
      <c r="T197" s="20"/>
    </row>
    <row r="198" spans="1:20" ht="25.5" customHeight="1" x14ac:dyDescent="0.3">
      <c r="A198" s="11"/>
      <c r="B198" s="11"/>
      <c r="C198" s="11"/>
      <c r="D198" s="101"/>
      <c r="E198" s="101"/>
      <c r="F198" s="101"/>
      <c r="G198" s="101"/>
      <c r="H198" s="101"/>
      <c r="I198" s="101"/>
      <c r="J198" s="101"/>
      <c r="K198" s="101"/>
      <c r="L198" s="101"/>
      <c r="M198" s="101"/>
      <c r="N198" s="190"/>
      <c r="O198" s="190"/>
      <c r="P198" s="190"/>
      <c r="Q198" s="20"/>
      <c r="R198" s="20"/>
      <c r="S198" s="20"/>
      <c r="T198" s="20"/>
    </row>
    <row r="199" spans="1:20" ht="25.5" customHeight="1" x14ac:dyDescent="0.3">
      <c r="B199" s="21"/>
      <c r="C199" s="21"/>
      <c r="D199" s="190"/>
      <c r="E199" s="190"/>
      <c r="F199" s="190"/>
      <c r="G199" s="190"/>
      <c r="H199" s="190"/>
      <c r="I199" s="190"/>
      <c r="J199" s="190"/>
      <c r="K199" s="190"/>
      <c r="L199" s="196"/>
      <c r="M199" s="190"/>
      <c r="N199" s="190"/>
      <c r="O199" s="190"/>
      <c r="P199" s="190"/>
      <c r="Q199" s="20"/>
      <c r="R199" s="20"/>
      <c r="S199" s="20"/>
      <c r="T199" s="20"/>
    </row>
    <row r="200" spans="1:20" ht="25.5" customHeight="1" x14ac:dyDescent="0.3">
      <c r="B200" s="21"/>
      <c r="C200" s="21"/>
      <c r="D200" s="190"/>
      <c r="E200" s="190"/>
      <c r="F200" s="190"/>
      <c r="G200" s="190"/>
      <c r="H200" s="190"/>
      <c r="I200" s="190"/>
      <c r="J200" s="190"/>
      <c r="K200" s="190"/>
      <c r="L200" s="196"/>
      <c r="M200" s="190"/>
      <c r="N200" s="190"/>
      <c r="O200" s="190"/>
      <c r="P200" s="190"/>
      <c r="Q200" s="20"/>
      <c r="R200" s="20"/>
      <c r="S200" s="20"/>
      <c r="T200" s="20"/>
    </row>
    <row r="201" spans="1:20" ht="25.5" customHeight="1" x14ac:dyDescent="0.3">
      <c r="B201" s="21"/>
      <c r="C201" s="21"/>
      <c r="D201" s="190"/>
      <c r="E201" s="190"/>
      <c r="F201" s="190"/>
      <c r="G201" s="190"/>
      <c r="H201" s="190"/>
      <c r="I201" s="190"/>
      <c r="J201" s="190"/>
      <c r="K201" s="190"/>
      <c r="L201" s="196"/>
      <c r="M201" s="190"/>
      <c r="N201" s="190"/>
      <c r="O201" s="190"/>
      <c r="P201" s="190"/>
      <c r="Q201" s="20"/>
      <c r="R201" s="20"/>
      <c r="S201" s="20"/>
      <c r="T201" s="20"/>
    </row>
    <row r="202" spans="1:20" ht="25.5" customHeight="1" x14ac:dyDescent="0.3">
      <c r="B202" s="21"/>
      <c r="C202" s="21"/>
      <c r="D202" s="190"/>
      <c r="E202" s="190"/>
      <c r="F202" s="190"/>
      <c r="G202" s="190"/>
      <c r="H202" s="190"/>
      <c r="I202" s="190"/>
      <c r="J202" s="190"/>
      <c r="K202" s="190"/>
      <c r="L202" s="196"/>
      <c r="M202" s="190"/>
      <c r="N202" s="190"/>
      <c r="O202" s="190"/>
      <c r="P202" s="190"/>
      <c r="Q202" s="20"/>
      <c r="R202" s="20"/>
      <c r="S202" s="20"/>
      <c r="T202" s="20"/>
    </row>
    <row r="203" spans="1:20" ht="25.5" customHeight="1" x14ac:dyDescent="0.3">
      <c r="D203" s="102"/>
      <c r="E203" s="102"/>
      <c r="F203" s="102"/>
      <c r="G203" s="102"/>
      <c r="H203" s="102"/>
      <c r="I203" s="102"/>
      <c r="J203" s="102"/>
      <c r="K203" s="102"/>
      <c r="L203" s="102"/>
      <c r="M203" s="102"/>
      <c r="N203" s="102"/>
      <c r="O203" s="102"/>
      <c r="P203" s="102"/>
      <c r="T203" s="20"/>
    </row>
    <row r="204" spans="1:20" ht="25.5" customHeight="1" x14ac:dyDescent="0.3">
      <c r="B204" s="21"/>
      <c r="D204" s="102"/>
      <c r="E204" s="102"/>
      <c r="F204" s="102"/>
      <c r="G204" s="102"/>
      <c r="H204" s="102"/>
      <c r="I204" s="190"/>
      <c r="J204" s="190"/>
      <c r="K204" s="190"/>
      <c r="L204" s="196"/>
      <c r="M204" s="190"/>
      <c r="N204" s="190"/>
      <c r="O204" s="190"/>
      <c r="P204" s="190"/>
      <c r="Q204" s="20"/>
      <c r="R204" s="20"/>
      <c r="S204" s="20"/>
      <c r="T204" s="20"/>
    </row>
    <row r="205" spans="1:20" ht="25.5" customHeight="1" x14ac:dyDescent="0.3">
      <c r="B205" s="21"/>
      <c r="D205" s="102"/>
      <c r="E205" s="102"/>
      <c r="F205" s="102"/>
      <c r="G205" s="102"/>
      <c r="H205" s="102"/>
      <c r="I205" s="190"/>
      <c r="J205" s="190"/>
      <c r="K205" s="190"/>
      <c r="L205" s="196"/>
      <c r="M205" s="190"/>
      <c r="N205" s="190"/>
      <c r="O205" s="190"/>
      <c r="P205" s="190"/>
      <c r="Q205" s="20"/>
      <c r="R205" s="20"/>
      <c r="S205" s="20"/>
      <c r="T205" s="20"/>
    </row>
    <row r="206" spans="1:20" ht="25.5" customHeight="1" x14ac:dyDescent="0.3">
      <c r="B206" s="21"/>
      <c r="D206" s="102"/>
      <c r="E206" s="102"/>
      <c r="F206" s="102"/>
      <c r="G206" s="102"/>
      <c r="H206" s="102"/>
      <c r="I206" s="190"/>
      <c r="J206" s="190"/>
      <c r="K206" s="190"/>
      <c r="L206" s="196"/>
      <c r="M206" s="190"/>
      <c r="N206" s="190"/>
      <c r="O206" s="190"/>
      <c r="P206" s="190"/>
      <c r="Q206" s="20"/>
      <c r="R206" s="20"/>
      <c r="S206" s="20"/>
      <c r="T206" s="20"/>
    </row>
    <row r="207" spans="1:20" ht="25.5" customHeight="1" x14ac:dyDescent="0.3">
      <c r="B207" s="21"/>
      <c r="D207" s="102"/>
      <c r="E207" s="102"/>
      <c r="F207" s="102"/>
      <c r="G207" s="102"/>
      <c r="H207" s="102"/>
      <c r="I207" s="190"/>
      <c r="J207" s="190"/>
      <c r="K207" s="190"/>
      <c r="L207" s="196"/>
      <c r="M207" s="190"/>
      <c r="N207" s="190"/>
      <c r="O207" s="190"/>
      <c r="P207" s="190"/>
      <c r="Q207" s="20"/>
      <c r="R207" s="20"/>
      <c r="S207" s="20"/>
      <c r="T207" s="20"/>
    </row>
    <row r="208" spans="1:20" ht="25.5" customHeight="1" x14ac:dyDescent="0.3">
      <c r="B208" s="21"/>
      <c r="D208" s="102"/>
      <c r="E208" s="102"/>
      <c r="F208" s="102"/>
      <c r="G208" s="102"/>
      <c r="H208" s="102"/>
      <c r="I208" s="190"/>
      <c r="J208" s="190"/>
      <c r="K208" s="190"/>
      <c r="L208" s="196"/>
      <c r="M208" s="190"/>
      <c r="N208" s="190"/>
      <c r="O208" s="190"/>
      <c r="P208" s="190"/>
      <c r="Q208" s="20"/>
      <c r="R208" s="20"/>
      <c r="S208" s="20"/>
      <c r="T208" s="20"/>
    </row>
    <row r="209" spans="2:20" ht="50.15" customHeight="1" x14ac:dyDescent="0.3">
      <c r="B209" s="21"/>
      <c r="D209" s="102"/>
      <c r="E209" s="102"/>
      <c r="F209" s="102"/>
      <c r="G209" s="102"/>
      <c r="H209" s="102"/>
      <c r="I209" s="190"/>
      <c r="J209" s="190"/>
      <c r="K209" s="190"/>
      <c r="L209" s="196"/>
      <c r="M209" s="190"/>
      <c r="N209" s="190"/>
      <c r="O209" s="190"/>
      <c r="P209" s="190"/>
      <c r="Q209" s="20"/>
      <c r="R209" s="20"/>
      <c r="S209" s="20"/>
      <c r="T209" s="20"/>
    </row>
    <row r="210" spans="2:20" ht="50.15" customHeight="1" x14ac:dyDescent="0.3">
      <c r="B210" s="21"/>
      <c r="D210" s="102"/>
      <c r="E210" s="102"/>
      <c r="F210" s="102"/>
      <c r="G210" s="102"/>
      <c r="H210" s="102"/>
      <c r="I210" s="190"/>
      <c r="J210" s="190"/>
      <c r="K210" s="190"/>
      <c r="L210" s="196"/>
      <c r="M210" s="190"/>
      <c r="N210" s="190"/>
      <c r="O210" s="190"/>
      <c r="P210" s="190"/>
      <c r="Q210" s="20"/>
      <c r="R210" s="20"/>
      <c r="S210" s="20"/>
      <c r="T210" s="20"/>
    </row>
    <row r="211" spans="2:20" ht="50.15" customHeight="1" x14ac:dyDescent="0.3">
      <c r="B211" s="21"/>
      <c r="D211" s="102"/>
      <c r="E211" s="102"/>
      <c r="F211" s="102"/>
      <c r="G211" s="102"/>
      <c r="H211" s="102"/>
      <c r="I211" s="190"/>
      <c r="J211" s="190"/>
      <c r="K211" s="190"/>
      <c r="L211" s="196"/>
      <c r="M211" s="190"/>
      <c r="N211" s="190"/>
      <c r="O211" s="190"/>
      <c r="P211" s="190"/>
      <c r="Q211" s="20"/>
      <c r="R211" s="20"/>
      <c r="S211" s="20"/>
      <c r="T211" s="20"/>
    </row>
    <row r="212" spans="2:20" ht="50.15" customHeight="1" x14ac:dyDescent="0.3">
      <c r="B212" s="21"/>
      <c r="D212" s="102"/>
      <c r="E212" s="102"/>
      <c r="F212" s="102"/>
      <c r="G212" s="102"/>
      <c r="H212" s="102"/>
      <c r="I212" s="190"/>
      <c r="J212" s="190"/>
      <c r="K212" s="190"/>
      <c r="L212" s="196"/>
      <c r="M212" s="190"/>
      <c r="N212" s="190"/>
      <c r="O212" s="190"/>
      <c r="P212" s="190"/>
      <c r="Q212" s="20"/>
      <c r="R212" s="20"/>
      <c r="S212" s="20"/>
      <c r="T212" s="20"/>
    </row>
    <row r="213" spans="2:20" ht="25.5" customHeight="1" x14ac:dyDescent="0.3">
      <c r="B213" s="21"/>
      <c r="C213" s="21"/>
      <c r="D213" s="190"/>
      <c r="E213" s="190"/>
      <c r="F213" s="190"/>
      <c r="G213" s="190"/>
      <c r="H213" s="190"/>
      <c r="I213" s="190"/>
      <c r="J213" s="190"/>
      <c r="K213" s="190"/>
      <c r="L213" s="196"/>
      <c r="M213" s="190"/>
      <c r="N213" s="190"/>
      <c r="O213" s="190"/>
      <c r="P213" s="190"/>
      <c r="Q213" s="20"/>
      <c r="R213" s="20"/>
      <c r="S213" s="20"/>
      <c r="T213" s="20"/>
    </row>
    <row r="214" spans="2:20" ht="25.5" customHeight="1" x14ac:dyDescent="0.3">
      <c r="B214" s="21"/>
      <c r="D214" s="102"/>
      <c r="E214" s="102"/>
      <c r="F214" s="102"/>
      <c r="G214" s="102"/>
      <c r="H214" s="102"/>
      <c r="I214" s="190"/>
      <c r="J214" s="102"/>
      <c r="K214" s="102"/>
      <c r="L214" s="102"/>
      <c r="M214" s="102"/>
      <c r="N214" s="190"/>
      <c r="O214" s="102"/>
      <c r="P214" s="102"/>
      <c r="Q214" s="20"/>
      <c r="R214" s="20"/>
      <c r="S214" s="20"/>
      <c r="T214" s="20"/>
    </row>
    <row r="215" spans="2:20" ht="25.5" customHeight="1" x14ac:dyDescent="0.3">
      <c r="B215" s="21"/>
      <c r="C215" s="21"/>
      <c r="D215" s="190"/>
      <c r="E215" s="190"/>
      <c r="F215" s="190"/>
      <c r="G215" s="190"/>
      <c r="H215" s="190"/>
      <c r="I215" s="190"/>
      <c r="J215" s="102"/>
      <c r="K215" s="102"/>
      <c r="L215" s="102"/>
      <c r="M215" s="102"/>
      <c r="N215" s="102"/>
      <c r="O215" s="102"/>
      <c r="P215" s="102"/>
    </row>
    <row r="216" spans="2:20" ht="25.5" customHeight="1" x14ac:dyDescent="0.3">
      <c r="B216" s="21"/>
      <c r="D216" s="102"/>
      <c r="E216" s="102"/>
      <c r="F216" s="102"/>
      <c r="G216" s="102"/>
      <c r="H216" s="102"/>
      <c r="I216" s="190"/>
      <c r="J216" s="102"/>
      <c r="K216" s="102"/>
      <c r="L216" s="102"/>
      <c r="M216" s="102"/>
      <c r="N216" s="102"/>
      <c r="O216" s="102"/>
      <c r="P216" s="102"/>
    </row>
    <row r="217" spans="2:20" ht="25.5" customHeight="1" x14ac:dyDescent="0.3">
      <c r="B217" s="21"/>
      <c r="C217" s="21"/>
      <c r="D217" s="190"/>
      <c r="E217" s="190"/>
      <c r="F217" s="190"/>
      <c r="G217" s="190"/>
      <c r="H217" s="190"/>
      <c r="I217" s="190"/>
      <c r="J217" s="102"/>
      <c r="K217" s="102"/>
      <c r="L217" s="102"/>
      <c r="M217" s="102"/>
      <c r="N217" s="102"/>
      <c r="O217" s="102"/>
      <c r="P217" s="102"/>
    </row>
    <row r="218" spans="2:20" ht="25.5" customHeight="1" x14ac:dyDescent="0.3">
      <c r="B218" s="21"/>
      <c r="D218" s="102"/>
      <c r="E218" s="102"/>
      <c r="F218" s="102"/>
      <c r="G218" s="102"/>
      <c r="H218" s="102"/>
      <c r="I218" s="190"/>
      <c r="J218" s="102"/>
      <c r="K218" s="102"/>
      <c r="L218" s="102"/>
      <c r="M218" s="102"/>
      <c r="N218" s="102"/>
      <c r="O218" s="102"/>
      <c r="P218" s="102"/>
    </row>
    <row r="219" spans="2:20" ht="25.5" customHeight="1" x14ac:dyDescent="0.3">
      <c r="B219" s="21"/>
      <c r="C219" s="21"/>
      <c r="D219" s="190"/>
      <c r="E219" s="190"/>
      <c r="F219" s="190"/>
      <c r="G219" s="190"/>
      <c r="H219" s="190"/>
      <c r="I219" s="190"/>
      <c r="J219" s="102"/>
      <c r="K219" s="102"/>
      <c r="L219" s="102"/>
      <c r="M219" s="102"/>
      <c r="N219" s="102"/>
      <c r="O219" s="102"/>
      <c r="P219" s="102"/>
    </row>
    <row r="220" spans="2:20" ht="25.5" customHeight="1" x14ac:dyDescent="0.3">
      <c r="B220" s="21"/>
      <c r="D220" s="102"/>
      <c r="E220" s="102"/>
      <c r="F220" s="102"/>
      <c r="G220" s="102"/>
      <c r="H220" s="102"/>
      <c r="I220" s="190"/>
      <c r="J220" s="102"/>
      <c r="K220" s="102"/>
      <c r="L220" s="102"/>
      <c r="M220" s="102"/>
      <c r="N220" s="102"/>
      <c r="O220" s="102"/>
      <c r="P220" s="102"/>
    </row>
    <row r="221" spans="2:20" ht="25.5" customHeight="1" x14ac:dyDescent="0.3">
      <c r="B221" s="21"/>
      <c r="C221" s="21"/>
      <c r="D221" s="190"/>
      <c r="E221" s="190"/>
      <c r="F221" s="190"/>
      <c r="G221" s="102"/>
      <c r="H221" s="102"/>
      <c r="I221" s="102"/>
      <c r="J221" s="102"/>
      <c r="K221" s="102"/>
      <c r="L221" s="102"/>
      <c r="M221" s="102"/>
      <c r="N221" s="102"/>
      <c r="O221" s="102"/>
      <c r="P221" s="102"/>
    </row>
    <row r="222" spans="2:20" ht="25.5" customHeight="1" x14ac:dyDescent="0.3">
      <c r="B222" s="21"/>
      <c r="C222" s="21"/>
      <c r="D222" s="21"/>
      <c r="E222" s="21"/>
      <c r="F222" s="21"/>
    </row>
    <row r="223" spans="2:20" ht="25.5" customHeight="1" x14ac:dyDescent="0.3">
      <c r="B223" s="21"/>
      <c r="C223" s="21"/>
      <c r="D223" s="21"/>
      <c r="E223" s="21"/>
      <c r="F223" s="21"/>
    </row>
    <row r="224" spans="2:20" ht="25.5" customHeight="1" x14ac:dyDescent="0.3">
      <c r="B224" s="21"/>
      <c r="C224" s="21"/>
      <c r="D224" s="21"/>
      <c r="E224" s="21"/>
      <c r="F224" s="21"/>
    </row>
    <row r="225" spans="1:18" ht="25.5" customHeight="1" x14ac:dyDescent="0.3">
      <c r="B225" s="21"/>
      <c r="C225" s="21"/>
      <c r="D225" s="21"/>
      <c r="E225" s="21"/>
      <c r="F225" s="21"/>
    </row>
    <row r="226" spans="1:18" ht="25.5" customHeight="1" x14ac:dyDescent="0.3">
      <c r="B226" s="20"/>
      <c r="C226" s="22"/>
      <c r="D226" s="22"/>
      <c r="E226" s="22"/>
    </row>
    <row r="227" spans="1:18" ht="25.5" customHeight="1" x14ac:dyDescent="0.3">
      <c r="C227" s="22"/>
      <c r="D227" s="22"/>
      <c r="E227" s="22"/>
    </row>
    <row r="228" spans="1:18" s="22" customFormat="1" ht="25.4" customHeight="1" x14ac:dyDescent="0.3"/>
    <row r="229" spans="1:18" s="22" customFormat="1" ht="25.4" customHeight="1" x14ac:dyDescent="0.3"/>
    <row r="230" spans="1:18" s="22" customFormat="1" ht="25.4" customHeight="1" x14ac:dyDescent="0.3"/>
    <row r="231" spans="1:18" s="22" customFormat="1" ht="25.4" customHeight="1" x14ac:dyDescent="0.3"/>
    <row r="232" spans="1:18" s="22" customFormat="1" ht="25.4" customHeight="1" x14ac:dyDescent="0.3"/>
    <row r="233" spans="1:18" s="22" customFormat="1" ht="25.4" customHeight="1" x14ac:dyDescent="0.3"/>
    <row r="234" spans="1:18" s="22" customFormat="1" ht="25.4" customHeight="1" x14ac:dyDescent="0.3"/>
    <row r="235" spans="1:18" s="22" customFormat="1" ht="25.4" customHeight="1" x14ac:dyDescent="0.3"/>
    <row r="236" spans="1:18" s="22" customFormat="1" ht="25.4" customHeight="1" x14ac:dyDescent="0.3"/>
    <row r="237" spans="1:18" s="22" customFormat="1" ht="25.4" customHeight="1" x14ac:dyDescent="0.3"/>
    <row r="238" spans="1:18" s="22" customFormat="1" ht="25.4" customHeight="1" x14ac:dyDescent="0.3"/>
    <row r="239" spans="1:18" ht="25.4" customHeight="1" x14ac:dyDescent="0.3">
      <c r="A239" s="22"/>
      <c r="B239" s="22"/>
      <c r="C239" s="22"/>
      <c r="D239" s="22"/>
      <c r="E239" s="22"/>
      <c r="F239" s="22"/>
      <c r="G239" s="22"/>
      <c r="H239" s="22"/>
      <c r="I239" s="22"/>
      <c r="J239" s="22"/>
      <c r="K239" s="22"/>
      <c r="L239" s="22"/>
      <c r="M239" s="22"/>
      <c r="N239" s="22"/>
      <c r="O239" s="22"/>
      <c r="P239" s="22"/>
      <c r="Q239" s="22"/>
      <c r="R239" s="22"/>
    </row>
    <row r="240" spans="1:18" ht="25.4" customHeight="1" x14ac:dyDescent="0.3">
      <c r="A240" s="22"/>
      <c r="B240" s="22"/>
      <c r="C240" s="22"/>
      <c r="D240" s="22"/>
      <c r="E240" s="22"/>
      <c r="F240" s="22"/>
      <c r="G240" s="22"/>
      <c r="H240" s="22"/>
      <c r="I240" s="22"/>
      <c r="J240" s="22"/>
      <c r="K240" s="22"/>
      <c r="L240" s="22"/>
      <c r="M240" s="22"/>
      <c r="N240" s="22"/>
      <c r="O240" s="22"/>
      <c r="P240" s="22"/>
      <c r="Q240" s="22"/>
      <c r="R240" s="22"/>
    </row>
    <row r="241" spans="1:18" ht="25.4" customHeight="1" x14ac:dyDescent="0.3">
      <c r="A241" s="22"/>
      <c r="B241" s="22"/>
      <c r="C241" s="22"/>
      <c r="D241" s="22"/>
      <c r="E241" s="22"/>
      <c r="F241" s="22"/>
      <c r="G241" s="22"/>
      <c r="H241" s="22"/>
      <c r="I241" s="22"/>
      <c r="J241" s="22"/>
      <c r="K241" s="22"/>
      <c r="L241" s="22"/>
      <c r="M241" s="22"/>
      <c r="N241" s="22"/>
      <c r="O241" s="22"/>
      <c r="P241" s="22"/>
      <c r="Q241" s="22"/>
      <c r="R241" s="22"/>
    </row>
    <row r="242" spans="1:18" ht="25.4" customHeight="1" x14ac:dyDescent="0.3"/>
    <row r="243" spans="1:18" ht="25.4" customHeight="1" x14ac:dyDescent="0.3"/>
  </sheetData>
  <sheetProtection algorithmName="SHA-512" hashValue="RaFouvyfSe8Uz2evCrlNoKBil4bPav8RpF6OOmqN+zVU9DZP3QjPuFBPSTZFFqbGzHJ/WNJkVIiLjX4+IYOYqA==" saltValue="LYSDlE0BL6SJpEhW9WNEfg==" spinCount="100000" sheet="1" formatCells="0" formatColumns="0" formatRows="0" insertColumns="0" insertRows="0" insertHyperlinks="0" deleteColumns="0" deleteRows="0" sort="0" autoFilter="0" pivotTables="0"/>
  <mergeCells count="88">
    <mergeCell ref="B169:C169"/>
    <mergeCell ref="B156:C156"/>
    <mergeCell ref="B157:D157"/>
    <mergeCell ref="M157:N157"/>
    <mergeCell ref="B158:C158"/>
    <mergeCell ref="B159:C159"/>
    <mergeCell ref="B161:C161"/>
    <mergeCell ref="B163:C163"/>
    <mergeCell ref="B165:C165"/>
    <mergeCell ref="B166:C166"/>
    <mergeCell ref="B167:C167"/>
    <mergeCell ref="B168:C168"/>
    <mergeCell ref="B155:C155"/>
    <mergeCell ref="B146:C146"/>
    <mergeCell ref="B147:C147"/>
    <mergeCell ref="B148:D148"/>
    <mergeCell ref="M148:N148"/>
    <mergeCell ref="B149:C149"/>
    <mergeCell ref="B150:C150"/>
    <mergeCell ref="B151:C151"/>
    <mergeCell ref="B152:C152"/>
    <mergeCell ref="B153:D153"/>
    <mergeCell ref="M153:N153"/>
    <mergeCell ref="B154:C154"/>
    <mergeCell ref="B145:D145"/>
    <mergeCell ref="M145:N145"/>
    <mergeCell ref="B75:N75"/>
    <mergeCell ref="B114:N114"/>
    <mergeCell ref="B134:H134"/>
    <mergeCell ref="B135:H136"/>
    <mergeCell ref="A138:N138"/>
    <mergeCell ref="B140:C140"/>
    <mergeCell ref="B141:C141"/>
    <mergeCell ref="B142:D142"/>
    <mergeCell ref="M142:N142"/>
    <mergeCell ref="B143:C143"/>
    <mergeCell ref="B144:C144"/>
    <mergeCell ref="B57:N57"/>
    <mergeCell ref="B41:C41"/>
    <mergeCell ref="F41:G41"/>
    <mergeCell ref="B43:C43"/>
    <mergeCell ref="F43:G43"/>
    <mergeCell ref="B45:E45"/>
    <mergeCell ref="B46:C46"/>
    <mergeCell ref="K46:N48"/>
    <mergeCell ref="I47:I52"/>
    <mergeCell ref="K50:N52"/>
    <mergeCell ref="B53:D53"/>
    <mergeCell ref="B54:D54"/>
    <mergeCell ref="B39:C39"/>
    <mergeCell ref="F39:G39"/>
    <mergeCell ref="B28:C28"/>
    <mergeCell ref="F28:H28"/>
    <mergeCell ref="B29:C29"/>
    <mergeCell ref="F29:H29"/>
    <mergeCell ref="B30:C30"/>
    <mergeCell ref="A32:N32"/>
    <mergeCell ref="B34:C34"/>
    <mergeCell ref="B36:C36"/>
    <mergeCell ref="F36:G36"/>
    <mergeCell ref="B37:C37"/>
    <mergeCell ref="F37:G37"/>
    <mergeCell ref="B25:C25"/>
    <mergeCell ref="F25:H25"/>
    <mergeCell ref="B26:C26"/>
    <mergeCell ref="F26:H26"/>
    <mergeCell ref="B27:C27"/>
    <mergeCell ref="F27:H27"/>
    <mergeCell ref="B24:D24"/>
    <mergeCell ref="F24:I24"/>
    <mergeCell ref="B18:C18"/>
    <mergeCell ref="F18:H18"/>
    <mergeCell ref="B19:C19"/>
    <mergeCell ref="F19:H19"/>
    <mergeCell ref="B20:C20"/>
    <mergeCell ref="F20:H20"/>
    <mergeCell ref="B21:C21"/>
    <mergeCell ref="F21:H21"/>
    <mergeCell ref="B22:C22"/>
    <mergeCell ref="F22:H22"/>
    <mergeCell ref="B23:C23"/>
    <mergeCell ref="B17:D17"/>
    <mergeCell ref="F17:I17"/>
    <mergeCell ref="A6:C6"/>
    <mergeCell ref="A7:B7"/>
    <mergeCell ref="A8:B8"/>
    <mergeCell ref="A9:B9"/>
    <mergeCell ref="A15:N15"/>
  </mergeCells>
  <conditionalFormatting sqref="A138:N141 A142:B142 E142:N142 A143:N144 A145:B145 E145:N145 A146:N147 A148:B148 E148:N148 A149:N152 A153:B153 E153:N153 A154:N156 A157:B157 E157:N157 A158:N170">
    <cfRule type="expression" dxfId="152" priority="56">
      <formula>OR($I$7="",$I$7="Costed Workplan")</formula>
    </cfRule>
  </conditionalFormatting>
  <conditionalFormatting sqref="B34:D34">
    <cfRule type="expression" dxfId="151" priority="55">
      <formula>OR($D$37&lt;$D$28,$D$37=$D$28)</formula>
    </cfRule>
  </conditionalFormatting>
  <conditionalFormatting sqref="B161:D161">
    <cfRule type="expression" dxfId="150" priority="76">
      <formula>AND(OR($D$163="No",$D$163=""),OR($J$163="No",$J$163=""))</formula>
    </cfRule>
  </conditionalFormatting>
  <conditionalFormatting sqref="B163:D169">
    <cfRule type="expression" dxfId="149" priority="2">
      <formula>OR($D$29="",$D$29="No")</formula>
    </cfRule>
  </conditionalFormatting>
  <conditionalFormatting sqref="B165:D169">
    <cfRule type="expression" dxfId="148" priority="77">
      <formula>OR($D$163="",$D$163="No")</formula>
    </cfRule>
  </conditionalFormatting>
  <conditionalFormatting sqref="B39:H39">
    <cfRule type="expression" dxfId="147" priority="45">
      <formula>OR($D$29="",$D$29="No")</formula>
    </cfRule>
  </conditionalFormatting>
  <conditionalFormatting sqref="B41:H41">
    <cfRule type="expression" dxfId="146" priority="44">
      <formula>OR($D$30="No",$D$30="")</formula>
    </cfRule>
  </conditionalFormatting>
  <conditionalFormatting sqref="B43:H43">
    <cfRule type="expression" dxfId="145" priority="54">
      <formula>AND(OR($D$29="No",$D$29=""),OR($D$30="No",$D$30=""))</formula>
    </cfRule>
  </conditionalFormatting>
  <conditionalFormatting sqref="B134:H136">
    <cfRule type="expression" dxfId="144" priority="25">
      <formula>OR(AND(OR(AND($D$37&gt;100000,$G$132&gt;=($D$37-100000)*0.2),$D$37&lt;=100000),OR(AND($H$37&gt;100000,$H$132&gt;=($H$37-100000)*0.2),AND($H$37&lt;=100000,$H$37&gt;0))),AND(OR(AND($D$37&gt;100000,$G$132&gt;=($D$37-100000)*0.2),$D$37&lt;=100000),$H$37=0),AND(AND($D$37&gt;100000,$G$132&lt;($D$37-100000)*0.2),OR(AND($H$37&gt;100000,$H$132&gt;=($H$37-100000)*0.2),AND($H$37&lt;=100000,$H$37&gt;0))))</formula>
    </cfRule>
  </conditionalFormatting>
  <conditionalFormatting sqref="C60:C69">
    <cfRule type="cellIs" dxfId="143" priority="83" operator="equal">
      <formula>"CCM Evolution"</formula>
    </cfRule>
    <cfRule type="cellIs" dxfId="142" priority="85" operator="equal">
      <formula>"COVID19RM"</formula>
    </cfRule>
  </conditionalFormatting>
  <conditionalFormatting sqref="C79:C108">
    <cfRule type="cellIs" dxfId="141" priority="3" operator="equal">
      <formula>"CCM Evolution"</formula>
    </cfRule>
    <cfRule type="cellIs" dxfId="140" priority="4" operator="equal">
      <formula>"COVID19RM"</formula>
    </cfRule>
  </conditionalFormatting>
  <conditionalFormatting sqref="D39">
    <cfRule type="cellIs" dxfId="139" priority="49" operator="greaterThan">
      <formula>$I$22</formula>
    </cfRule>
  </conditionalFormatting>
  <conditionalFormatting sqref="D41">
    <cfRule type="cellIs" dxfId="138" priority="48" operator="greaterThan">
      <formula>$I$29</formula>
    </cfRule>
  </conditionalFormatting>
  <conditionalFormatting sqref="E36">
    <cfRule type="expression" dxfId="137" priority="51">
      <formula>OR($I$7="",$I$7="Costed Workplan")</formula>
    </cfRule>
  </conditionalFormatting>
  <conditionalFormatting sqref="E37">
    <cfRule type="cellIs" dxfId="136" priority="92" operator="greaterThan">
      <formula>1</formula>
    </cfRule>
    <cfRule type="cellIs" dxfId="135" priority="89" operator="lessThan">
      <formula>0.85</formula>
    </cfRule>
    <cfRule type="expression" dxfId="134" priority="50">
      <formula>OR($I$7="",$I$7="Costed Workplan")</formula>
    </cfRule>
    <cfRule type="cellIs" dxfId="133" priority="80" operator="equal">
      <formula>""</formula>
    </cfRule>
  </conditionalFormatting>
  <conditionalFormatting sqref="E38 E40 E42 G46:G54">
    <cfRule type="expression" dxfId="132" priority="69">
      <formula>OR($I$7="",$I$7="Costed Workplan")</formula>
    </cfRule>
  </conditionalFormatting>
  <conditionalFormatting sqref="E39 E41">
    <cfRule type="expression" dxfId="131" priority="65">
      <formula>OR($I$7="",$I$7="Costed Workplan")</formula>
    </cfRule>
  </conditionalFormatting>
  <conditionalFormatting sqref="E39">
    <cfRule type="cellIs" dxfId="130" priority="88" operator="greaterThan">
      <formula>1</formula>
    </cfRule>
    <cfRule type="cellIs" dxfId="129" priority="79" operator="equal">
      <formula>""</formula>
    </cfRule>
    <cfRule type="expression" dxfId="128" priority="81">
      <formula>AND($I$21=0,E39&lt;40%)</formula>
    </cfRule>
    <cfRule type="expression" dxfId="127" priority="87">
      <formula>AND($I$21&gt;0,E39&lt;85%)</formula>
    </cfRule>
  </conditionalFormatting>
  <conditionalFormatting sqref="E41">
    <cfRule type="expression" dxfId="126" priority="91">
      <formula>AND($I$28=0,$E$41&lt;40%)</formula>
    </cfRule>
    <cfRule type="cellIs" dxfId="125" priority="78" operator="equal">
      <formula>""</formula>
    </cfRule>
    <cfRule type="expression" dxfId="124" priority="90">
      <formula>AND($I$28&gt;0,$E$41&lt;85%)</formula>
    </cfRule>
    <cfRule type="cellIs" dxfId="123" priority="86" operator="greaterThan">
      <formula>1</formula>
    </cfRule>
  </conditionalFormatting>
  <conditionalFormatting sqref="F165:F169">
    <cfRule type="expression" dxfId="122" priority="73">
      <formula>OR($D$163="",$D$163="No")</formula>
    </cfRule>
    <cfRule type="expression" dxfId="121" priority="71">
      <formula>OR($I$7="",$I$7="EXPENDITURE REPORT",$I$7="Costed Workplan")</formula>
    </cfRule>
  </conditionalFormatting>
  <conditionalFormatting sqref="F36:H43">
    <cfRule type="expression" dxfId="120" priority="52">
      <formula>OR($I$7="",$I$7="Costed Workplan")</formula>
    </cfRule>
  </conditionalFormatting>
  <conditionalFormatting sqref="F17:I22">
    <cfRule type="expression" dxfId="119" priority="43">
      <formula>OR($D$29="No",$D$29="")</formula>
    </cfRule>
  </conditionalFormatting>
  <conditionalFormatting sqref="F24:I29">
    <cfRule type="expression" dxfId="118" priority="42">
      <formula>OR($D$30="No",$D$30="")</formula>
    </cfRule>
  </conditionalFormatting>
  <conditionalFormatting sqref="H59:H73">
    <cfRule type="expression" dxfId="117" priority="68">
      <formula>OR($I$7="",$I$7="Costed Workplan")</formula>
    </cfRule>
  </conditionalFormatting>
  <conditionalFormatting sqref="H78:H112">
    <cfRule type="expression" dxfId="116" priority="64">
      <formula>OR($I$7="",$I$7="Costed Workplan")</formula>
    </cfRule>
  </conditionalFormatting>
  <conditionalFormatting sqref="H116:H131">
    <cfRule type="expression" dxfId="115" priority="62">
      <formula>OR($I$7="",$I$7="Costed Workplan")</formula>
    </cfRule>
  </conditionalFormatting>
  <conditionalFormatting sqref="H132">
    <cfRule type="expression" dxfId="114" priority="61">
      <formula>OR($I$7="",$I$7="Costed Workplan")</formula>
    </cfRule>
  </conditionalFormatting>
  <conditionalFormatting sqref="I11">
    <cfRule type="expression" dxfId="113" priority="24">
      <formula>OR($D$29="No",$D$29="")</formula>
    </cfRule>
  </conditionalFormatting>
  <conditionalFormatting sqref="I13">
    <cfRule type="expression" dxfId="112" priority="23">
      <formula>OR($D$30="No",$D$30="")</formula>
    </cfRule>
  </conditionalFormatting>
  <conditionalFormatting sqref="I22">
    <cfRule type="cellIs" dxfId="111" priority="47" operator="lessThan">
      <formula>$D$39</formula>
    </cfRule>
  </conditionalFormatting>
  <conditionalFormatting sqref="I29">
    <cfRule type="cellIs" dxfId="110" priority="46" operator="lessThan">
      <formula>$D$41</formula>
    </cfRule>
  </conditionalFormatting>
  <conditionalFormatting sqref="I46:I52">
    <cfRule type="expression" dxfId="109" priority="53">
      <formula>OR(AND($E$54&lt;=2,$G$54&lt;=2),AND($E$54&gt;2,$G$54&lt;=2,$G$54&gt;0))</formula>
    </cfRule>
  </conditionalFormatting>
  <conditionalFormatting sqref="I163:J169">
    <cfRule type="expression" dxfId="108" priority="1">
      <formula>OR($D$30="No",$D$30="")</formula>
    </cfRule>
  </conditionalFormatting>
  <conditionalFormatting sqref="I165:J169">
    <cfRule type="expression" dxfId="107" priority="74">
      <formula>OR($J$163="",$J$163="No")</formula>
    </cfRule>
  </conditionalFormatting>
  <conditionalFormatting sqref="J36">
    <cfRule type="expression" dxfId="106" priority="38">
      <formula>OR($I$7="",$I$7="Costed Workplan")</formula>
    </cfRule>
  </conditionalFormatting>
  <conditionalFormatting sqref="J37">
    <cfRule type="cellIs" dxfId="105" priority="40" operator="lessThan">
      <formula>0.85</formula>
    </cfRule>
    <cfRule type="cellIs" dxfId="104" priority="39" operator="equal">
      <formula>""</formula>
    </cfRule>
    <cfRule type="cellIs" dxfId="103" priority="41" operator="greaterThan">
      <formula>1</formula>
    </cfRule>
  </conditionalFormatting>
  <conditionalFormatting sqref="J39">
    <cfRule type="expression" dxfId="102" priority="37">
      <formula>AND($I$21=0,J39&lt;40%)</formula>
    </cfRule>
    <cfRule type="expression" dxfId="101" priority="36">
      <formula>AND($I$21&gt;0,J39&lt;85%)</formula>
    </cfRule>
    <cfRule type="cellIs" dxfId="100" priority="35" operator="greaterThan">
      <formula>1</formula>
    </cfRule>
    <cfRule type="cellIs" dxfId="99" priority="34" operator="equal">
      <formula>""</formula>
    </cfRule>
  </conditionalFormatting>
  <conditionalFormatting sqref="J41">
    <cfRule type="expression" dxfId="98" priority="33">
      <formula>AND($I$28=0,$J$41&lt;40%)</formula>
    </cfRule>
    <cfRule type="expression" dxfId="97" priority="32">
      <formula>AND($I$28&gt;0,$J$41&lt;85%)</formula>
    </cfRule>
    <cfRule type="cellIs" dxfId="96" priority="31" operator="greaterThan">
      <formula>1</formula>
    </cfRule>
    <cfRule type="cellIs" dxfId="95" priority="30" operator="equal">
      <formula>""</formula>
    </cfRule>
  </conditionalFormatting>
  <conditionalFormatting sqref="J70:J73">
    <cfRule type="expression" dxfId="94" priority="66">
      <formula>OR($I$7="",$I$7="Costed Workplan")</formula>
    </cfRule>
  </conditionalFormatting>
  <conditionalFormatting sqref="J78:J108">
    <cfRule type="expression" dxfId="93" priority="16">
      <formula>OR($I$7="",$I$7="Costed Workplan")</formula>
    </cfRule>
  </conditionalFormatting>
  <conditionalFormatting sqref="J109:J112">
    <cfRule type="expression" dxfId="92" priority="63">
      <formula>OR($I$7="",$I$7="Costed Workplan")</formula>
    </cfRule>
  </conditionalFormatting>
  <conditionalFormatting sqref="J116:J131">
    <cfRule type="expression" dxfId="91" priority="60">
      <formula>OR($I$7="",$I$7="Costed Workplan")</formula>
    </cfRule>
  </conditionalFormatting>
  <conditionalFormatting sqref="J132">
    <cfRule type="expression" dxfId="90" priority="59">
      <formula>OR($I$7="",$I$7="Costed Workplan")</formula>
    </cfRule>
  </conditionalFormatting>
  <conditionalFormatting sqref="J36:K43">
    <cfRule type="expression" dxfId="89" priority="29">
      <formula>OR($I$7="",$I$7="EXPENDITURE REPORT",$I$7="Costed Workplan")</formula>
    </cfRule>
  </conditionalFormatting>
  <conditionalFormatting sqref="J39:K39">
    <cfRule type="expression" dxfId="88" priority="28">
      <formula>OR($D$29="",$D$29="No")</formula>
    </cfRule>
  </conditionalFormatting>
  <conditionalFormatting sqref="J41:K41">
    <cfRule type="expression" dxfId="87" priority="27">
      <formula>OR($D$30="No",$D$30="")</formula>
    </cfRule>
  </conditionalFormatting>
  <conditionalFormatting sqref="J43:K43">
    <cfRule type="expression" dxfId="86" priority="26">
      <formula>AND(OR($D$29="No",$D$29=""),OR($D$30="No",$D$30=""))</formula>
    </cfRule>
  </conditionalFormatting>
  <conditionalFormatting sqref="J59:L69">
    <cfRule type="expression" dxfId="85" priority="20">
      <formula>OR($I$7="",$I$7="Costed Workplan")</formula>
    </cfRule>
  </conditionalFormatting>
  <conditionalFormatting sqref="K116:K131">
    <cfRule type="expression" dxfId="84" priority="12">
      <formula>OR($I$7="",$I$7="Costed Workplan")</formula>
    </cfRule>
  </conditionalFormatting>
  <conditionalFormatting sqref="K78:L108">
    <cfRule type="expression" dxfId="83" priority="9">
      <formula>OR($I$7="",$I$7="Costed Workplan")</formula>
    </cfRule>
  </conditionalFormatting>
  <conditionalFormatting sqref="K46:N48">
    <cfRule type="expression" dxfId="82" priority="94">
      <formula>COUNTIF($D$47:$D$52, "*Evolution")=0</formula>
    </cfRule>
  </conditionalFormatting>
  <conditionalFormatting sqref="K50:N52">
    <cfRule type="expression" dxfId="81" priority="93">
      <formula>COUNTIF($D$47:$D$52, "*C19RM")=0</formula>
    </cfRule>
  </conditionalFormatting>
  <conditionalFormatting sqref="L59:L69">
    <cfRule type="expression" dxfId="80" priority="19">
      <formula>$I$7="Expenditure Report"</formula>
    </cfRule>
  </conditionalFormatting>
  <conditionalFormatting sqref="L70:L73">
    <cfRule type="expression" dxfId="79" priority="21">
      <formula>OR($I$7="",$I$7="EXPENDITURE REPORT",$I$7="Costed Workplan")</formula>
    </cfRule>
  </conditionalFormatting>
  <conditionalFormatting sqref="L78:L108">
    <cfRule type="expression" dxfId="78" priority="8">
      <formula>$I$7="Expenditure Report"</formula>
    </cfRule>
  </conditionalFormatting>
  <conditionalFormatting sqref="L109:L112">
    <cfRule type="expression" dxfId="77" priority="17">
      <formula>OR($I$7="",$I$7="EXPENDITURE REPORT",$I$7="Costed Workplan")</formula>
    </cfRule>
  </conditionalFormatting>
  <conditionalFormatting sqref="L116">
    <cfRule type="expression" dxfId="76" priority="6">
      <formula>OR($I$7="",$I$7="Costed Workplan")</formula>
    </cfRule>
    <cfRule type="expression" dxfId="75" priority="5">
      <formula>$I$7="Expenditure Report"</formula>
    </cfRule>
  </conditionalFormatting>
  <conditionalFormatting sqref="L117:L131">
    <cfRule type="expression" dxfId="74" priority="11">
      <formula>$I$7="Expenditure Report"</formula>
    </cfRule>
  </conditionalFormatting>
  <conditionalFormatting sqref="L165:L169">
    <cfRule type="expression" dxfId="73" priority="70">
      <formula>OR($I$7="",$I$7="EXPENDITURE REPORT",$I$7="Costed Workplan")</formula>
    </cfRule>
    <cfRule type="expression" dxfId="72" priority="72">
      <formula>OR($J$163="",$J$163="No")</formula>
    </cfRule>
  </conditionalFormatting>
  <conditionalFormatting sqref="L117:N132">
    <cfRule type="expression" dxfId="71" priority="58">
      <formula>OR($I$7="",$I$7="EXPENDITURE REPORT",$I$7="Costed Workplan")</formula>
    </cfRule>
  </conditionalFormatting>
  <conditionalFormatting sqref="M59:N73">
    <cfRule type="expression" dxfId="70" priority="22">
      <formula>OR($I$7="",$I$7="EXPENDITURE REPORT",$I$7="Costed Workplan")</formula>
    </cfRule>
  </conditionalFormatting>
  <conditionalFormatting sqref="M78:N112">
    <cfRule type="expression" dxfId="69" priority="10">
      <formula>OR($I$7="",$I$7="EXPENDITURE REPORT",$I$7="Costed Workplan")</formula>
    </cfRule>
  </conditionalFormatting>
  <conditionalFormatting sqref="M116:N116">
    <cfRule type="expression" dxfId="68" priority="7">
      <formula>OR($I$7="",$I$7="EXPENDITURE REPORT",$I$7="Costed Workplan")</formula>
    </cfRule>
  </conditionalFormatting>
  <conditionalFormatting sqref="M140:N159">
    <cfRule type="expression" dxfId="67" priority="57">
      <formula>OR($I$7="",$I$7="EXPENDITURE REPORT",$I$7="Costed Workplan")</formula>
    </cfRule>
  </conditionalFormatting>
  <dataValidations count="8">
    <dataValidation type="decimal" allowBlank="1" showInputMessage="1" showErrorMessage="1" sqref="D154:D156 D169 J169 D161 M154:M156 F169 L169" xr:uid="{78647301-2023-4DFE-BFDA-541567231E78}">
      <formula1>-9999999</formula1>
      <formula2>9999999</formula2>
    </dataValidation>
    <dataValidation type="decimal" allowBlank="1" showInputMessage="1" showErrorMessage="1" sqref="D141 L166:L168 D146:D147 D149:D152 D158:D159 J166:J168 D166:D168 M141 M143:M144 M146:M147 M149:M152 M158:M159 F166:F168 D143" xr:uid="{2804A731-FD89-4565-84CC-FA4D329D0665}">
      <formula1>0</formula1>
      <formula2>9999999</formula2>
    </dataValidation>
    <dataValidation type="whole" allowBlank="1" showInputMessage="1" showErrorMessage="1" sqref="D23" xr:uid="{3A8A5E12-9A42-401F-B5F6-9243D9B2BB28}">
      <formula1>0</formula1>
      <formula2>1000000</formula2>
    </dataValidation>
    <dataValidation type="decimal" allowBlank="1" showInputMessage="1" showErrorMessage="1" sqref="G60:G69 H60:H68 L60:L68" xr:uid="{FB80E474-DBD3-4E1C-823E-4D2DB03C3199}">
      <formula1>0</formula1>
      <formula2>500000</formula2>
    </dataValidation>
    <dataValidation type="list" allowBlank="1" showInputMessage="1" showErrorMessage="1" sqref="F60:F69 F79:F108" xr:uid="{5F494FAA-61E0-4CB6-B0DA-F1122745A0E2}">
      <formula1>INDIRECT(SUBSTITUTE(C60&amp;D60&amp;E60," ",""))</formula1>
    </dataValidation>
    <dataValidation type="list" allowBlank="1" showInputMessage="1" showErrorMessage="1" sqref="D60:D69 D79:D108" xr:uid="{9E1D3050-66ED-4719-BE7C-2EE97A5F1C32}">
      <formula1>INDIRECT(SUBSTITUTE(C60," ",""))</formula1>
    </dataValidation>
    <dataValidation type="list" allowBlank="1" showInputMessage="1" showErrorMessage="1" sqref="E60:E69 E79:E108" xr:uid="{8BEEF453-558C-46BA-8A74-086A84DDBC16}">
      <formula1>INDIRECT(SUBSTITUTE(C60&amp;D60," ",""))</formula1>
    </dataValidation>
    <dataValidation type="decimal" allowBlank="1" showInputMessage="1" showErrorMessage="1" sqref="D144" xr:uid="{2E0C922F-9C68-4DDF-BE23-EA6F8DB936D4}">
      <formula1>-999999</formula1>
      <formula2>9999999</formula2>
    </dataValidation>
  </dataValidations>
  <hyperlinks>
    <hyperlink ref="I9" location="A5" display="Summary graphs, CCM Funding Envelope" xr:uid="{1B3E9937-3C0C-46D1-A3DC-6029B125D734}"/>
    <hyperlink ref="I11" location="A40" display="Summary graphs, CCM Evolution" xr:uid="{04615250-CEF4-45D2-B79F-07C24CE50975}"/>
    <hyperlink ref="I13" location="A58" display="Summary graphs, C19RM Engagement support" xr:uid="{F1977BB0-6A20-4FFA-AF2A-A8A6DC9E3962}"/>
  </hyperlinks>
  <pageMargins left="0.7" right="0.7" top="0.75" bottom="0.75" header="0.3" footer="0.3"/>
  <pageSetup paperSize="8" scale="42" fitToHeight="0" orientation="landscape" r:id="rId1"/>
  <rowBreaks count="1" manualBreakCount="1">
    <brk id="56" max="13" man="1"/>
  </rowBreaks>
  <drawing r:id="rId2"/>
  <legacyDrawing r:id="rId3"/>
  <tableParts count="6">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2">
        <x14:dataValidation type="list" allowBlank="1" showInputMessage="1" showErrorMessage="1" xr:uid="{58FAC045-FBB2-4D79-A5F2-C100F1E4B7E7}">
          <x14:formula1>
            <xm:f>List_DropDown_Cells!$G$7:$G$9</xm:f>
          </x14:formula1>
          <xm:sqref>C9</xm:sqref>
        </x14:dataValidation>
        <x14:dataValidation type="list" allowBlank="1" showInputMessage="1" showErrorMessage="1" xr:uid="{22F33191-68AA-4A2F-BD19-D75322EED28C}">
          <x14:formula1>
            <xm:f>List_DropDown_Cells!$C$2:$C$5</xm:f>
          </x14:formula1>
          <xm:sqref>D25</xm:sqref>
        </x14:dataValidation>
        <x14:dataValidation type="list" allowBlank="1" showInputMessage="1" showErrorMessage="1" xr:uid="{98B1CE60-68AE-4E99-81BE-668BB85ED0FB}">
          <x14:formula1>
            <xm:f>List_DropDown_Cells!$G$2:$G$4</xm:f>
          </x14:formula1>
          <xm:sqref>I7</xm:sqref>
        </x14:dataValidation>
        <x14:dataValidation type="list" allowBlank="1" showInputMessage="1" showErrorMessage="1" xr:uid="{3D9B0AC3-2B9B-45F3-80B4-E51C883D4A62}">
          <x14:formula1>
            <xm:f>List_DropDown_Cells!$C$8:$C$12</xm:f>
          </x14:formula1>
          <xm:sqref>D47:D52</xm:sqref>
        </x14:dataValidation>
        <x14:dataValidation type="list" allowBlank="1" showInputMessage="1" showErrorMessage="1" xr:uid="{0BCD6307-DC15-443D-AB48-4660BA87BEA4}">
          <x14:formula1>
            <xm:f>List_DropDown_Cells!$A$2:$A$3</xm:f>
          </x14:formula1>
          <xm:sqref>D22</xm:sqref>
        </x14:dataValidation>
        <x14:dataValidation type="list" allowBlank="1" showInputMessage="1" showErrorMessage="1" xr:uid="{FDB96DB3-F13F-4968-995A-04C3E8C8AC24}">
          <x14:formula1>
            <xm:f>List_DropDown_Cells!$E$2:$E$6</xm:f>
          </x14:formula1>
          <xm:sqref>C47:C52</xm:sqref>
        </x14:dataValidation>
        <x14:dataValidation type="list" allowBlank="1" showInputMessage="1" showErrorMessage="1" xr:uid="{5ECE3BD7-313F-4559-A94D-2FB7BAE45A99}">
          <x14:formula1>
            <xm:f>List_DropDown_Cells!$A$8:$A$9</xm:f>
          </x14:formula1>
          <xm:sqref>J163 D163 D29:D30</xm:sqref>
        </x14:dataValidation>
        <x14:dataValidation type="list" allowBlank="1" showInputMessage="1" showErrorMessage="1" xr:uid="{75D6822C-F625-41E6-B7ED-F7D80C863FA5}">
          <x14:formula1>
            <xm:f>List_DropDown_Cells!$A$19:$A$21</xm:f>
          </x14:formula1>
          <xm:sqref>C60:C69 C79:C108</xm:sqref>
        </x14:dataValidation>
        <x14:dataValidation type="list" allowBlank="1" showInputMessage="1" showErrorMessage="1" xr:uid="{E90B94D4-056B-4E35-8DA4-8AACAFB8B082}">
          <x14:formula1>
            <xm:f>List_DropDown_Cells!$G$27:$G$32</xm:f>
          </x14:formula1>
          <xm:sqref>E117:E131</xm:sqref>
        </x14:dataValidation>
        <x14:dataValidation type="list" allowBlank="1" showInputMessage="1" showErrorMessage="1" xr:uid="{A5C44AF2-6305-43CF-A7FD-9B7AFABAC59F}">
          <x14:formula1>
            <xm:f>List_DropDown_Cells!$C$19:$C$22</xm:f>
          </x14:formula1>
          <xm:sqref>D117:D131</xm:sqref>
        </x14:dataValidation>
        <x14:dataValidation type="list" allowBlank="1" showInputMessage="1" showErrorMessage="1" xr:uid="{BFC20FD6-3E72-4F5E-BACD-B84877474473}">
          <x14:formula1>
            <xm:f>List_CCM_Names!$A$1:$A$124</xm:f>
          </x14:formula1>
          <xm:sqref>D18</xm:sqref>
        </x14:dataValidation>
        <x14:dataValidation type="list" allowBlank="1" showInputMessage="1" showErrorMessage="1" xr:uid="{BCF2B353-CDC2-40F1-AE9E-396722C401CC}">
          <x14:formula1>
            <xm:f>List_DropDown_Cells!$K$2:$K$20</xm:f>
          </x14:formula1>
          <xm:sqref>F117:F131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5593-5CE6-46BE-BCBF-9B4F3B3A011E}">
  <dimension ref="A1:AB99"/>
  <sheetViews>
    <sheetView topLeftCell="C1" zoomScale="50" zoomScaleNormal="50" workbookViewId="0">
      <selection activeCell="K23" sqref="K23"/>
    </sheetView>
  </sheetViews>
  <sheetFormatPr baseColWidth="10" defaultColWidth="20.58203125" defaultRowHeight="35.15" customHeight="1" x14ac:dyDescent="0.3"/>
  <cols>
    <col min="1" max="14" width="20.58203125" style="240"/>
    <col min="15" max="15" width="5.08203125" style="240" customWidth="1"/>
    <col min="16" max="16384" width="20.58203125" style="240"/>
  </cols>
  <sheetData>
    <row r="1" spans="1:28" ht="35.15" customHeight="1" x14ac:dyDescent="0.3">
      <c r="A1" s="229"/>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row>
    <row r="2" spans="1:28" ht="35.15" customHeight="1" x14ac:dyDescent="0.3">
      <c r="A2" s="229"/>
      <c r="B2" s="229"/>
      <c r="C2" s="524" t="s">
        <v>356</v>
      </c>
      <c r="D2" s="524"/>
      <c r="E2" s="524"/>
      <c r="F2" s="524"/>
      <c r="G2" s="524"/>
      <c r="H2" s="524"/>
      <c r="I2" s="524"/>
      <c r="J2" s="524"/>
      <c r="K2" s="524"/>
      <c r="L2" s="524"/>
      <c r="M2" s="524"/>
      <c r="N2" s="524"/>
      <c r="O2" s="524"/>
      <c r="P2" s="524"/>
      <c r="Q2" s="524"/>
      <c r="R2" s="524"/>
      <c r="S2" s="524"/>
      <c r="T2" s="524"/>
      <c r="U2" s="229"/>
      <c r="V2" s="229"/>
      <c r="W2" s="229"/>
      <c r="X2" s="229"/>
      <c r="Y2" s="229"/>
      <c r="Z2" s="229"/>
      <c r="AA2" s="229"/>
      <c r="AB2" s="229"/>
    </row>
    <row r="3" spans="1:28" ht="35.15" customHeight="1" x14ac:dyDescent="0.7">
      <c r="A3" s="525" t="str">
        <f>CCM_Budget_Year4!B25</f>
        <v>Agreement Year</v>
      </c>
      <c r="B3" s="525"/>
      <c r="C3" s="525"/>
      <c r="D3" s="230" t="str">
        <f>CCM_Budget_Year4!D25</f>
        <v>Year 4</v>
      </c>
      <c r="E3" s="229"/>
      <c r="F3" s="229"/>
      <c r="G3" s="229"/>
      <c r="H3" s="229"/>
      <c r="I3" s="229"/>
      <c r="J3" s="229"/>
      <c r="K3" s="229"/>
      <c r="L3" s="229"/>
      <c r="M3" s="229"/>
      <c r="N3" s="229"/>
      <c r="O3" s="229"/>
      <c r="P3" s="229"/>
      <c r="Q3" s="229"/>
      <c r="R3" s="229"/>
      <c r="S3" s="229"/>
      <c r="T3" s="229"/>
      <c r="U3" s="229"/>
      <c r="V3" s="229"/>
      <c r="W3" s="229"/>
      <c r="X3" s="229"/>
      <c r="Y3" s="229"/>
      <c r="Z3" s="229"/>
      <c r="AA3" s="229"/>
      <c r="AB3" s="229"/>
    </row>
    <row r="4" spans="1:28" ht="35.15" customHeight="1" thickBot="1" x14ac:dyDescent="0.75">
      <c r="A4" s="229"/>
      <c r="B4" s="229"/>
      <c r="C4" s="230"/>
      <c r="D4" s="229"/>
      <c r="E4" s="229"/>
      <c r="F4" s="229"/>
      <c r="G4" s="229"/>
      <c r="H4" s="229"/>
      <c r="I4" s="229"/>
      <c r="J4" s="229"/>
      <c r="K4" s="229"/>
      <c r="L4" s="229"/>
      <c r="M4" s="229"/>
      <c r="N4" s="229"/>
      <c r="O4" s="229"/>
      <c r="P4" s="229"/>
      <c r="Q4" s="229"/>
      <c r="R4" s="229"/>
      <c r="S4" s="229"/>
      <c r="T4" s="229"/>
      <c r="U4" s="229"/>
      <c r="V4" s="229"/>
      <c r="W4" s="229"/>
      <c r="X4" s="229"/>
      <c r="Y4" s="229"/>
      <c r="Z4" s="229"/>
      <c r="AA4" s="229"/>
      <c r="AB4" s="229"/>
    </row>
    <row r="5" spans="1:28" ht="35.15" customHeight="1" thickBot="1" x14ac:dyDescent="0.35">
      <c r="A5" s="514" t="s">
        <v>369</v>
      </c>
      <c r="B5" s="515"/>
      <c r="C5" s="515"/>
      <c r="D5" s="515"/>
      <c r="E5" s="515"/>
      <c r="F5" s="515"/>
      <c r="G5" s="515"/>
      <c r="H5" s="515"/>
      <c r="I5" s="515"/>
      <c r="J5" s="515"/>
      <c r="K5" s="515"/>
      <c r="L5" s="515"/>
      <c r="M5" s="515"/>
      <c r="N5" s="515"/>
      <c r="O5" s="515"/>
      <c r="P5" s="515"/>
      <c r="Q5" s="515"/>
      <c r="R5" s="515"/>
      <c r="S5" s="515"/>
      <c r="T5" s="515"/>
      <c r="U5" s="515"/>
      <c r="V5" s="516"/>
      <c r="W5" s="229"/>
      <c r="X5" s="229"/>
      <c r="Y5" s="229"/>
      <c r="Z5" s="229"/>
      <c r="AA5" s="229"/>
      <c r="AB5" s="229"/>
    </row>
    <row r="6" spans="1:28" ht="35.15" customHeight="1" x14ac:dyDescent="0.3">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row>
    <row r="7" spans="1:28" ht="35.15" customHeight="1" x14ac:dyDescent="0.3">
      <c r="A7" s="229"/>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row>
    <row r="8" spans="1:28" ht="35.15" customHeight="1" x14ac:dyDescent="0.3">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row>
    <row r="9" spans="1:28" ht="35.15" customHeight="1" x14ac:dyDescent="0.3">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row>
    <row r="10" spans="1:28" ht="35.15" customHeight="1" x14ac:dyDescent="0.3">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row>
    <row r="11" spans="1:28" ht="35.15" customHeight="1" x14ac:dyDescent="0.3">
      <c r="A11" s="229"/>
      <c r="B11" s="229"/>
      <c r="C11" s="229"/>
      <c r="D11" s="229"/>
      <c r="E11" s="229"/>
      <c r="F11" s="229"/>
      <c r="G11" s="229"/>
      <c r="H11" s="229"/>
      <c r="I11" s="229"/>
      <c r="J11" s="229"/>
      <c r="K11" s="229"/>
      <c r="L11" s="229"/>
      <c r="M11" s="229"/>
      <c r="N11" s="229"/>
      <c r="O11" s="81"/>
      <c r="P11" s="229"/>
      <c r="Q11" s="229"/>
      <c r="R11" s="229"/>
      <c r="S11" s="229"/>
      <c r="T11" s="229"/>
      <c r="U11" s="229"/>
      <c r="V11" s="229"/>
      <c r="W11" s="229"/>
      <c r="X11" s="229"/>
      <c r="Y11" s="229"/>
      <c r="Z11" s="229"/>
      <c r="AA11" s="229"/>
      <c r="AB11" s="229"/>
    </row>
    <row r="12" spans="1:28" ht="35.15" customHeight="1" x14ac:dyDescent="0.3">
      <c r="A12" s="229"/>
      <c r="B12" s="229"/>
      <c r="C12" s="229"/>
      <c r="D12" s="229"/>
      <c r="E12" s="229"/>
      <c r="F12" s="229"/>
      <c r="G12" s="229"/>
      <c r="H12" s="229"/>
      <c r="I12" s="229"/>
      <c r="J12" s="229"/>
      <c r="K12" s="229"/>
      <c r="L12" s="229"/>
      <c r="M12" s="229"/>
      <c r="N12" s="229"/>
      <c r="O12" s="231"/>
      <c r="P12" s="229"/>
      <c r="Q12" s="229"/>
      <c r="R12" s="229"/>
      <c r="S12" s="229"/>
      <c r="T12" s="229"/>
      <c r="U12" s="229"/>
      <c r="V12" s="229"/>
      <c r="W12" s="229"/>
      <c r="X12" s="229"/>
      <c r="Y12" s="229"/>
      <c r="Z12" s="229"/>
      <c r="AA12" s="229"/>
      <c r="AB12" s="229"/>
    </row>
    <row r="13" spans="1:28" ht="35.15" customHeight="1" x14ac:dyDescent="0.3">
      <c r="A13" s="229"/>
      <c r="B13" s="229"/>
      <c r="C13" s="229"/>
      <c r="D13" s="229"/>
      <c r="E13" s="229"/>
      <c r="F13" s="229"/>
      <c r="G13" s="229"/>
      <c r="H13" s="229"/>
      <c r="I13" s="229"/>
      <c r="J13" s="229"/>
      <c r="K13" s="229"/>
      <c r="L13" s="229"/>
      <c r="M13" s="229"/>
      <c r="N13" s="229"/>
      <c r="O13" s="231"/>
      <c r="P13" s="229"/>
      <c r="Q13" s="229"/>
      <c r="R13" s="229"/>
      <c r="S13" s="229"/>
      <c r="T13" s="229"/>
      <c r="U13" s="229"/>
      <c r="V13" s="229"/>
      <c r="W13" s="229"/>
      <c r="X13" s="229"/>
      <c r="Y13" s="229"/>
      <c r="Z13" s="229"/>
      <c r="AA13" s="229"/>
      <c r="AB13" s="229"/>
    </row>
    <row r="14" spans="1:28" ht="35.15" customHeight="1" x14ac:dyDescent="0.3">
      <c r="A14" s="229"/>
      <c r="B14" s="229"/>
      <c r="C14" s="229"/>
      <c r="D14" s="229"/>
      <c r="E14" s="229"/>
      <c r="F14" s="229"/>
      <c r="G14" s="229"/>
      <c r="H14" s="229"/>
      <c r="I14" s="229"/>
      <c r="J14" s="229"/>
      <c r="K14" s="229"/>
      <c r="L14" s="229"/>
      <c r="M14" s="229"/>
      <c r="N14" s="229"/>
      <c r="O14" s="231"/>
      <c r="P14" s="229"/>
      <c r="Q14" s="229"/>
      <c r="R14" s="229"/>
      <c r="S14" s="229"/>
      <c r="T14" s="229"/>
      <c r="U14" s="229"/>
      <c r="V14" s="229"/>
      <c r="W14" s="229"/>
      <c r="X14" s="229"/>
      <c r="Y14" s="229"/>
      <c r="Z14" s="229"/>
      <c r="AA14" s="229"/>
      <c r="AB14" s="229"/>
    </row>
    <row r="15" spans="1:28" ht="35.15" customHeight="1" x14ac:dyDescent="0.3">
      <c r="A15" s="229"/>
      <c r="B15" s="229"/>
      <c r="C15" s="229"/>
      <c r="D15" s="229"/>
      <c r="E15" s="229"/>
      <c r="F15" s="229"/>
      <c r="G15" s="229"/>
      <c r="H15" s="229"/>
      <c r="I15" s="229"/>
      <c r="J15" s="229"/>
      <c r="K15" s="229"/>
      <c r="L15" s="229"/>
      <c r="M15" s="229"/>
      <c r="N15" s="229"/>
      <c r="O15" s="231"/>
      <c r="P15" s="229"/>
      <c r="Q15" s="229"/>
      <c r="R15" s="229"/>
      <c r="S15" s="229"/>
      <c r="T15" s="229"/>
      <c r="U15" s="229"/>
      <c r="V15" s="229"/>
      <c r="W15" s="229"/>
      <c r="X15" s="229"/>
      <c r="Y15" s="229"/>
      <c r="Z15" s="229"/>
      <c r="AA15" s="229"/>
      <c r="AB15" s="229"/>
    </row>
    <row r="16" spans="1:28" ht="35.15" customHeight="1" x14ac:dyDescent="0.3">
      <c r="A16" s="229"/>
      <c r="B16" s="229"/>
      <c r="C16" s="229"/>
      <c r="D16" s="229"/>
      <c r="E16" s="229"/>
      <c r="F16" s="229"/>
      <c r="G16" s="229"/>
      <c r="H16" s="229"/>
      <c r="I16" s="229"/>
      <c r="J16" s="229"/>
      <c r="K16" s="229"/>
      <c r="L16" s="229"/>
      <c r="M16" s="229"/>
      <c r="N16" s="229"/>
      <c r="O16" s="231"/>
      <c r="P16" s="229"/>
      <c r="Q16" s="229"/>
      <c r="R16" s="229"/>
      <c r="S16" s="229"/>
      <c r="T16" s="229"/>
      <c r="U16" s="229"/>
      <c r="V16" s="229"/>
      <c r="W16" s="229"/>
      <c r="X16" s="229"/>
      <c r="Y16" s="229"/>
      <c r="Z16" s="229"/>
      <c r="AA16" s="229"/>
      <c r="AB16" s="229"/>
    </row>
    <row r="17" spans="1:28" ht="35.15" customHeight="1" x14ac:dyDescent="0.3">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row>
    <row r="18" spans="1:28" ht="35.15" customHeight="1" x14ac:dyDescent="0.3">
      <c r="A18" s="229"/>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row>
    <row r="19" spans="1:28" ht="35.15" customHeight="1" x14ac:dyDescent="0.3">
      <c r="A19" s="229"/>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row>
    <row r="20" spans="1:28" ht="35.15" customHeight="1" x14ac:dyDescent="0.3">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row>
    <row r="21" spans="1:28" ht="35.15" customHeight="1" x14ac:dyDescent="0.3">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row>
    <row r="22" spans="1:28" ht="35.15" customHeight="1" x14ac:dyDescent="0.3">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row>
    <row r="23" spans="1:28" ht="35.15" customHeight="1" thickBot="1" x14ac:dyDescent="0.35">
      <c r="A23" s="229"/>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row>
    <row r="24" spans="1:28" ht="35.15" customHeight="1" thickBot="1" x14ac:dyDescent="0.35">
      <c r="A24" s="229"/>
      <c r="B24" s="517" t="s">
        <v>213</v>
      </c>
      <c r="C24" s="517"/>
      <c r="D24" s="232" t="s">
        <v>161</v>
      </c>
      <c r="E24" s="233" t="s">
        <v>166</v>
      </c>
      <c r="F24" s="229"/>
      <c r="G24" s="229"/>
      <c r="H24" s="229"/>
      <c r="I24" s="229"/>
      <c r="J24" s="229"/>
      <c r="K24" s="229"/>
      <c r="L24" s="229"/>
      <c r="M24" s="229"/>
      <c r="N24" s="229"/>
      <c r="O24" s="229"/>
      <c r="P24" s="229"/>
      <c r="Q24" s="229"/>
      <c r="R24" s="229"/>
      <c r="S24" s="229"/>
      <c r="T24" s="229"/>
      <c r="U24" s="229"/>
      <c r="V24" s="229"/>
      <c r="W24" s="229"/>
      <c r="X24" s="229"/>
      <c r="Y24" s="229"/>
      <c r="Z24" s="229"/>
      <c r="AA24" s="229"/>
      <c r="AB24" s="229"/>
    </row>
    <row r="25" spans="1:28" ht="35.15" customHeight="1" thickBot="1" x14ac:dyDescent="0.35">
      <c r="A25" s="229"/>
      <c r="B25" s="460" t="s">
        <v>129</v>
      </c>
      <c r="C25" s="460"/>
      <c r="D25" s="241">
        <f>SUMIFS(Table443541[Budget],Table443541[Area of Responsibility],"Engagement",Table443541[Source of funds],"CCM Funding Agreement")+SUMIFS(Table1[[Budget ]],Table1[Area of responsibility],"Engagement",Table1[Source of funds],"CCM Funding Agreement")+((SUMIF(Table1[Source of funds],"CCM Funding Agreement",Table1[[Budget ]])-SUMIFS(Table1[[Budget ]],Table1[Area of responsibility],"Engagement",Table1[Source of funds],"CCM Funding Agreement"))/3)</f>
        <v>18416.666666666664</v>
      </c>
      <c r="E25" s="234">
        <f ca="1">IF(CCM_Budget_Year4!$D$37=0,"",D25/CCM_Budget_Year4!$D$37)</f>
        <v>0.20032922885030963</v>
      </c>
      <c r="F25" s="229"/>
      <c r="G25" s="229"/>
      <c r="H25" s="229"/>
      <c r="I25" s="229"/>
      <c r="J25" s="229"/>
      <c r="K25" s="229"/>
      <c r="L25" s="229"/>
      <c r="M25" s="229"/>
      <c r="N25" s="229"/>
      <c r="O25" s="229"/>
      <c r="P25" s="229"/>
      <c r="Q25" s="229"/>
      <c r="R25" s="229"/>
      <c r="S25" s="229"/>
      <c r="T25" s="229"/>
      <c r="U25" s="229"/>
      <c r="V25" s="229"/>
      <c r="W25" s="229"/>
      <c r="X25" s="229"/>
      <c r="Y25" s="229"/>
      <c r="Z25" s="229"/>
      <c r="AA25" s="229"/>
      <c r="AB25" s="229"/>
    </row>
    <row r="26" spans="1:28" ht="35.15" customHeight="1" thickBot="1" x14ac:dyDescent="0.35">
      <c r="A26" s="229"/>
      <c r="B26" s="460" t="s">
        <v>311</v>
      </c>
      <c r="C26" s="460"/>
      <c r="D26" s="242">
        <f>SUMIFS(CCM_Budget_Year4!H60:H69,Table443541[Area of Responsibility],"Engagement",Table443541[Source of funds],"CCM Funding Agreement")+SUMIFS(CCM_Budget_Year4!H79:H108,Table1[Area of responsibility],"Engagement",Table1[Source of funds],"CCM Funding Agreement")+((SUMIF(Table1[Source of funds],"CCM Funding Agreement",CCM_Budget_Year4!H79:H108)-SUMIFS(CCM_Budget_Year4!H79:H108,Table1[Area of responsibility],"Engagement",Table1[Source of funds],"CCM Funding Agreement"))/3)</f>
        <v>0</v>
      </c>
      <c r="E26" s="235" t="str">
        <f ca="1">IF(CCM_Budget_Year4!H37=0,"",Summary_Graphs_Year4!D26/CCM_Budget_Year4!H37)</f>
        <v/>
      </c>
      <c r="F26" s="229"/>
      <c r="G26" s="229"/>
      <c r="H26" s="229"/>
      <c r="I26" s="229"/>
      <c r="J26" s="229"/>
      <c r="K26" s="229"/>
      <c r="L26" s="229"/>
      <c r="M26" s="229"/>
      <c r="N26" s="229"/>
      <c r="O26" s="229"/>
      <c r="P26" s="229"/>
      <c r="Q26" s="229"/>
      <c r="R26" s="229"/>
      <c r="S26" s="229"/>
      <c r="T26" s="229"/>
      <c r="U26" s="229"/>
      <c r="V26" s="229"/>
      <c r="W26" s="229"/>
      <c r="X26" s="229"/>
      <c r="Y26" s="229"/>
      <c r="Z26" s="229"/>
      <c r="AA26" s="229"/>
      <c r="AB26" s="229"/>
    </row>
    <row r="27" spans="1:28" ht="35.15" customHeight="1" thickBot="1" x14ac:dyDescent="0.35">
      <c r="A27" s="229"/>
      <c r="B27" s="460" t="s">
        <v>372</v>
      </c>
      <c r="C27" s="460"/>
      <c r="D27" s="243">
        <f>SUMIFS(CCM_Budget_Year4!L60:L69,Table443541[Area of Responsibility],"Engagement",Table443541[Source of funds],"CCM Funding Agreement")+SUMIFS(CCM_Budget_Year4!L79:L108,Table1[Area of responsibility],"Engagement",Table1[Source of funds],"CCM Funding Agreement")+((SUMIF(Table1[Source of funds],"CCM Funding Agreement",CCM_Budget_Year4!L79:L108)-SUMIFS(CCM_Budget_Year4!L79:L108,Table1[Area of responsibility],"Engagement",Table1[Source of funds],"CCM Funding Agreement"))/3)</f>
        <v>0</v>
      </c>
      <c r="E27" s="235" t="str">
        <f ca="1">IF(CCM_Budget_Year4!K37=0,"",Summary_Graphs_Year4!D27/CCM_Budget_Year4!K37)</f>
        <v/>
      </c>
      <c r="F27" s="229"/>
      <c r="G27" s="229"/>
      <c r="H27" s="229"/>
      <c r="I27" s="229"/>
      <c r="J27" s="229"/>
      <c r="K27" s="229"/>
      <c r="L27" s="229"/>
      <c r="M27" s="229"/>
      <c r="N27" s="229"/>
      <c r="O27" s="229"/>
      <c r="P27" s="229"/>
      <c r="Q27" s="229"/>
      <c r="R27" s="229"/>
      <c r="S27" s="229"/>
      <c r="T27" s="229"/>
      <c r="U27" s="229"/>
      <c r="V27" s="229"/>
      <c r="W27" s="229"/>
      <c r="X27" s="229"/>
      <c r="Y27" s="229"/>
      <c r="Z27" s="229"/>
      <c r="AA27" s="229"/>
      <c r="AB27" s="229"/>
    </row>
    <row r="28" spans="1:28" ht="35.15" customHeight="1" thickBot="1" x14ac:dyDescent="0.35">
      <c r="A28" s="229"/>
      <c r="B28" s="231"/>
      <c r="C28" s="231"/>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row>
    <row r="29" spans="1:28" ht="35.15" customHeight="1" thickBot="1" x14ac:dyDescent="0.35">
      <c r="A29" s="229"/>
      <c r="B29" s="518" t="s">
        <v>158</v>
      </c>
      <c r="C29" s="518"/>
      <c r="D29" s="518"/>
      <c r="E29" s="518"/>
      <c r="F29" s="229"/>
      <c r="G29" s="229"/>
      <c r="H29" s="229"/>
      <c r="I29" s="229"/>
      <c r="J29" s="229"/>
      <c r="K29" s="229"/>
      <c r="L29" s="229"/>
      <c r="M29" s="229"/>
      <c r="N29" s="229"/>
      <c r="O29" s="229"/>
      <c r="P29" s="229"/>
      <c r="Q29" s="229"/>
      <c r="R29" s="229"/>
      <c r="S29" s="229"/>
      <c r="T29" s="229"/>
      <c r="U29" s="229"/>
      <c r="V29" s="229"/>
      <c r="W29" s="229"/>
      <c r="X29" s="229"/>
      <c r="Y29" s="229"/>
      <c r="Z29" s="229"/>
      <c r="AA29" s="229"/>
      <c r="AB29" s="229"/>
    </row>
    <row r="30" spans="1:28" ht="35.15" customHeight="1" thickBot="1" x14ac:dyDescent="0.35">
      <c r="A30" s="229"/>
      <c r="B30" s="519" t="s">
        <v>156</v>
      </c>
      <c r="C30" s="519"/>
      <c r="D30" s="519"/>
      <c r="E30" s="51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row>
    <row r="31" spans="1:28" ht="35.15" customHeight="1" thickBot="1" x14ac:dyDescent="0.35">
      <c r="A31" s="229"/>
      <c r="B31" s="519"/>
      <c r="C31" s="519"/>
      <c r="D31" s="519"/>
      <c r="E31" s="51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row>
    <row r="32" spans="1:28" ht="35.15" customHeight="1" thickBot="1" x14ac:dyDescent="0.35">
      <c r="A32" s="229"/>
      <c r="B32" s="519"/>
      <c r="C32" s="519"/>
      <c r="D32" s="519"/>
      <c r="E32" s="51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row>
    <row r="33" spans="1:28" ht="35.15" customHeight="1" thickBot="1" x14ac:dyDescent="0.35">
      <c r="A33" s="229"/>
      <c r="B33" s="519"/>
      <c r="C33" s="519"/>
      <c r="D33" s="519"/>
      <c r="E33" s="51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row>
    <row r="34" spans="1:28" ht="35.15" customHeight="1" thickBot="1" x14ac:dyDescent="0.35">
      <c r="A34" s="229"/>
      <c r="B34" s="519"/>
      <c r="C34" s="519"/>
      <c r="D34" s="519"/>
      <c r="E34" s="51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row>
    <row r="35" spans="1:28" ht="35.15" customHeight="1" x14ac:dyDescent="0.3">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row>
    <row r="36" spans="1:28" ht="35.15" customHeight="1" x14ac:dyDescent="0.3">
      <c r="A36" s="229"/>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row>
    <row r="37" spans="1:28" ht="35.15" customHeight="1" x14ac:dyDescent="0.3">
      <c r="A37" s="229"/>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row>
    <row r="38" spans="1:28" ht="35.15" customHeight="1" x14ac:dyDescent="0.3">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row>
    <row r="39" spans="1:28" ht="35.15" customHeight="1" thickBot="1" x14ac:dyDescent="0.35">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row>
    <row r="40" spans="1:28" ht="35.15" customHeight="1" thickBot="1" x14ac:dyDescent="0.35">
      <c r="A40" s="522" t="s">
        <v>163</v>
      </c>
      <c r="B40" s="522"/>
      <c r="C40" s="522"/>
      <c r="D40" s="522"/>
      <c r="E40" s="522"/>
      <c r="F40" s="522"/>
      <c r="G40" s="522"/>
      <c r="H40" s="522"/>
      <c r="I40" s="522"/>
      <c r="J40" s="522"/>
      <c r="K40" s="522"/>
      <c r="L40" s="522"/>
      <c r="M40" s="522"/>
      <c r="N40" s="522"/>
      <c r="O40" s="522"/>
      <c r="P40" s="522"/>
      <c r="Q40" s="522"/>
      <c r="R40" s="522"/>
      <c r="S40" s="522"/>
      <c r="T40" s="522"/>
      <c r="U40" s="522"/>
      <c r="V40" s="522"/>
      <c r="W40" s="229"/>
      <c r="X40" s="229"/>
      <c r="Y40" s="229"/>
      <c r="Z40" s="229"/>
      <c r="AA40" s="229"/>
      <c r="AB40" s="229"/>
    </row>
    <row r="41" spans="1:28" ht="35.15" customHeight="1" x14ac:dyDescent="0.3">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row>
    <row r="42" spans="1:28" ht="35.15" customHeight="1" x14ac:dyDescent="0.3">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row>
    <row r="43" spans="1:28" ht="35.15" customHeight="1" x14ac:dyDescent="0.3">
      <c r="A43" s="229"/>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row>
    <row r="44" spans="1:28" ht="35.15" customHeight="1" x14ac:dyDescent="0.3">
      <c r="A44" s="229"/>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row>
    <row r="45" spans="1:28" ht="35.15" customHeight="1" x14ac:dyDescent="0.3">
      <c r="A45" s="22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row>
    <row r="46" spans="1:28" ht="35.15" customHeight="1" x14ac:dyDescent="0.3">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row>
    <row r="47" spans="1:28" ht="35.15" customHeight="1" x14ac:dyDescent="0.3">
      <c r="A47" s="229"/>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row>
    <row r="48" spans="1:28" ht="35.15" customHeight="1" x14ac:dyDescent="0.3">
      <c r="A48" s="229"/>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row>
    <row r="49" spans="1:28" ht="35.15" customHeight="1" x14ac:dyDescent="0.3">
      <c r="A49" s="229"/>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row>
    <row r="50" spans="1:28" ht="35.15" customHeight="1" x14ac:dyDescent="0.3">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row>
    <row r="51" spans="1:28" ht="35.15" customHeight="1" x14ac:dyDescent="0.3">
      <c r="A51" s="229"/>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row>
    <row r="52" spans="1:28" ht="35.15" customHeight="1" x14ac:dyDescent="0.3">
      <c r="A52" s="229"/>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row>
    <row r="53" spans="1:28" ht="35.15" customHeight="1" x14ac:dyDescent="0.3">
      <c r="A53" s="229"/>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row>
    <row r="54" spans="1:28" ht="35.15" customHeight="1" x14ac:dyDescent="0.3">
      <c r="A54" s="229"/>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row>
    <row r="55" spans="1:28" ht="35.15" customHeight="1" x14ac:dyDescent="0.3">
      <c r="A55" s="229"/>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row>
    <row r="56" spans="1:28" ht="35.15" customHeight="1" x14ac:dyDescent="0.3">
      <c r="A56" s="229"/>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row>
    <row r="57" spans="1:28" ht="35.15" customHeight="1" thickBot="1" x14ac:dyDescent="0.35">
      <c r="A57" s="229"/>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row>
    <row r="58" spans="1:28" ht="35.15" customHeight="1" thickBot="1" x14ac:dyDescent="0.35">
      <c r="A58" s="522" t="s">
        <v>357</v>
      </c>
      <c r="B58" s="522"/>
      <c r="C58" s="522"/>
      <c r="D58" s="522"/>
      <c r="E58" s="522"/>
      <c r="F58" s="522"/>
      <c r="G58" s="522"/>
      <c r="H58" s="522"/>
      <c r="I58" s="522"/>
      <c r="J58" s="522"/>
      <c r="K58" s="522"/>
      <c r="L58" s="522"/>
      <c r="M58" s="522"/>
      <c r="N58" s="522"/>
      <c r="O58" s="522"/>
      <c r="P58" s="522"/>
      <c r="Q58" s="522"/>
      <c r="R58" s="522"/>
      <c r="S58" s="522"/>
      <c r="T58" s="522"/>
      <c r="U58" s="522"/>
      <c r="V58" s="522"/>
      <c r="W58" s="229"/>
      <c r="X58" s="229"/>
      <c r="Y58" s="229"/>
      <c r="Z58" s="229"/>
      <c r="AA58" s="229"/>
      <c r="AB58" s="229"/>
    </row>
    <row r="59" spans="1:28" ht="35.15" customHeight="1" x14ac:dyDescent="0.3">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row>
    <row r="60" spans="1:28" ht="35.15" customHeight="1" x14ac:dyDescent="0.3">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row>
    <row r="61" spans="1:28" ht="35.15" customHeight="1" x14ac:dyDescent="0.3">
      <c r="A61" s="229"/>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row>
    <row r="62" spans="1:28" ht="35.15" customHeight="1" x14ac:dyDescent="0.3">
      <c r="A62" s="229"/>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row>
    <row r="63" spans="1:28" ht="35.15" customHeight="1" x14ac:dyDescent="0.3">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row>
    <row r="64" spans="1:28" ht="35.15" customHeight="1" x14ac:dyDescent="0.3">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row>
    <row r="65" spans="1:28" ht="35.15" customHeight="1" x14ac:dyDescent="0.3">
      <c r="A65" s="229"/>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row>
    <row r="66" spans="1:28" ht="35.15" customHeight="1" x14ac:dyDescent="0.3">
      <c r="A66" s="229"/>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row>
    <row r="67" spans="1:28" ht="35.15" customHeight="1" x14ac:dyDescent="0.3">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row>
    <row r="68" spans="1:28" ht="35.15" customHeight="1" x14ac:dyDescent="0.3">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row>
    <row r="69" spans="1:28" ht="35.15" customHeight="1" x14ac:dyDescent="0.3">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row>
    <row r="70" spans="1:28" ht="35.15" customHeight="1" x14ac:dyDescent="0.3">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row>
    <row r="71" spans="1:28" ht="35.15" customHeight="1" x14ac:dyDescent="0.3">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row>
    <row r="72" spans="1:28" ht="35.15" customHeight="1" x14ac:dyDescent="0.3">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row>
    <row r="73" spans="1:28" ht="35.15" customHeight="1" x14ac:dyDescent="0.3">
      <c r="A73" s="229"/>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row>
    <row r="74" spans="1:28" ht="35.15" customHeight="1" x14ac:dyDescent="0.3">
      <c r="A74" s="229"/>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row>
    <row r="75" spans="1:28" ht="35.15" customHeight="1" x14ac:dyDescent="0.3">
      <c r="A75" s="229"/>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row>
    <row r="76" spans="1:28" ht="35.15" customHeight="1" x14ac:dyDescent="0.3">
      <c r="A76" s="229"/>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row>
    <row r="77" spans="1:28" ht="35.15" customHeight="1" x14ac:dyDescent="0.3">
      <c r="A77" s="229"/>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row>
    <row r="78" spans="1:28" ht="35.15" customHeight="1" x14ac:dyDescent="0.3">
      <c r="A78" s="229"/>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row>
    <row r="79" spans="1:28" ht="35.15" customHeight="1" x14ac:dyDescent="0.3">
      <c r="A79" s="229"/>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row>
    <row r="80" spans="1:28" ht="35.15" customHeight="1" x14ac:dyDescent="0.3">
      <c r="A80" s="229"/>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row>
    <row r="81" spans="1:28" ht="35.15" customHeight="1" x14ac:dyDescent="0.3">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row>
    <row r="82" spans="1:28" ht="35.15" customHeight="1" x14ac:dyDescent="0.3">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row>
    <row r="83" spans="1:28" ht="35.15" customHeight="1" x14ac:dyDescent="0.3">
      <c r="A83" s="229"/>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row>
    <row r="84" spans="1:28" ht="35.15" customHeight="1" x14ac:dyDescent="0.3">
      <c r="A84" s="229"/>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row>
    <row r="85" spans="1:28" ht="35.15" customHeight="1" x14ac:dyDescent="0.3">
      <c r="A85" s="229"/>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row>
    <row r="86" spans="1:28" ht="35.15" customHeight="1" x14ac:dyDescent="0.3">
      <c r="A86" s="229"/>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row>
    <row r="87" spans="1:28" ht="35.15" customHeight="1" x14ac:dyDescent="0.3">
      <c r="A87" s="229"/>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row>
    <row r="88" spans="1:28" ht="35.15" customHeight="1" x14ac:dyDescent="0.3">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row>
    <row r="89" spans="1:28" ht="35.15" customHeight="1" x14ac:dyDescent="0.3">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row>
    <row r="90" spans="1:28" ht="35.15" customHeight="1" x14ac:dyDescent="0.3">
      <c r="A90" s="229"/>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row>
    <row r="91" spans="1:28" ht="35.15" customHeight="1" x14ac:dyDescent="0.3">
      <c r="A91" s="229"/>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row>
    <row r="92" spans="1:28" ht="35.15" customHeight="1" x14ac:dyDescent="0.3">
      <c r="A92" s="229"/>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row>
    <row r="93" spans="1:28" ht="35.15" customHeight="1" x14ac:dyDescent="0.3">
      <c r="A93" s="229"/>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row>
    <row r="94" spans="1:28" ht="35.15" customHeight="1" x14ac:dyDescent="0.3">
      <c r="A94" s="229"/>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row>
    <row r="95" spans="1:28" ht="35.15" customHeight="1" x14ac:dyDescent="0.3">
      <c r="A95" s="229"/>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row>
    <row r="96" spans="1:28" ht="35.15" customHeight="1" x14ac:dyDescent="0.3">
      <c r="A96" s="229"/>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row>
    <row r="97" spans="1:28" ht="35.15" customHeight="1" x14ac:dyDescent="0.3">
      <c r="A97" s="229"/>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row>
    <row r="98" spans="1:28" ht="35.15" customHeight="1" x14ac:dyDescent="0.3">
      <c r="A98" s="229"/>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row>
    <row r="99" spans="1:28" ht="35.15" customHeight="1" x14ac:dyDescent="0.3">
      <c r="A99" s="229"/>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row>
  </sheetData>
  <sheetProtection algorithmName="SHA-512" hashValue="kKne6+tiS4IiAc/cr0eRo6U7XuzPx6UZeEev0BGe1tRmiwZH9uWZ0Kxgs0gLVp6MmRsqPPjBx9IRQXG0laVakw==" saltValue="2CMem3r5wAIIHZU65GwPWQ==" spinCount="100000" sheet="1" objects="1" scenarios="1"/>
  <mergeCells count="11">
    <mergeCell ref="B27:C27"/>
    <mergeCell ref="B29:E29"/>
    <mergeCell ref="B30:E34"/>
    <mergeCell ref="A40:V40"/>
    <mergeCell ref="A58:V58"/>
    <mergeCell ref="B26:C26"/>
    <mergeCell ref="C2:T2"/>
    <mergeCell ref="A3:C3"/>
    <mergeCell ref="A5:V5"/>
    <mergeCell ref="B24:C24"/>
    <mergeCell ref="B25:C25"/>
  </mergeCells>
  <conditionalFormatting sqref="B24:E34">
    <cfRule type="expression" dxfId="66" priority="1">
      <formula>AND(OR($E$25="",$E$25&lt;15%),OR($E$26="",$E$26&lt;15%),AND($E$27&lt;&gt;"",$E$27&gt;15%))</formula>
    </cfRule>
    <cfRule type="expression" dxfId="65" priority="2">
      <formula>AND(OR($E$25="",$E$25&lt;15%),AND(AND($E$26&lt;&gt;"",$E$26&gt;15%),OR($E$27="",AND($E$27&lt;&gt;"",$E$27&gt;15%))))</formula>
    </cfRule>
    <cfRule type="expression" dxfId="64" priority="3">
      <formula>AND($E$25&gt;15%,OR($E$26="",$E$26&gt;15%),OR($E$27="",$E$27&gt;15%))</formula>
    </cfRule>
  </conditionalFormatting>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17FB5-BF3A-4593-A351-513E6A7D9A09}">
  <dimension ref="A1:F173"/>
  <sheetViews>
    <sheetView topLeftCell="A88" zoomScale="85" zoomScaleNormal="85" workbookViewId="0">
      <selection activeCell="B125" sqref="B125:B126"/>
    </sheetView>
  </sheetViews>
  <sheetFormatPr baseColWidth="10" defaultColWidth="9" defaultRowHeight="14.15" customHeight="1" x14ac:dyDescent="0.3"/>
  <cols>
    <col min="1" max="2" width="26.08203125" customWidth="1"/>
    <col min="3" max="3" width="17.08203125" customWidth="1"/>
    <col min="4" max="5" width="17.58203125" customWidth="1"/>
  </cols>
  <sheetData>
    <row r="1" spans="1:5" ht="14.15" customHeight="1" x14ac:dyDescent="0.3">
      <c r="A1" s="527" t="s">
        <v>129</v>
      </c>
      <c r="B1" s="527"/>
      <c r="C1" s="527"/>
      <c r="D1" s="527"/>
      <c r="E1" s="527"/>
    </row>
    <row r="2" spans="1:5" ht="14.15" customHeight="1" x14ac:dyDescent="0.3">
      <c r="A2" s="527"/>
      <c r="B2" s="527"/>
      <c r="C2" s="527"/>
      <c r="D2" s="527"/>
      <c r="E2" s="527"/>
    </row>
    <row r="3" spans="1:5" ht="14.15" customHeight="1" x14ac:dyDescent="0.3">
      <c r="A3" s="80"/>
      <c r="B3" s="80"/>
      <c r="C3" s="80"/>
      <c r="D3" s="80"/>
      <c r="E3" s="80"/>
    </row>
    <row r="4" spans="1:5" ht="14.15" customHeight="1" thickBot="1" x14ac:dyDescent="0.35">
      <c r="A4" s="542" t="s">
        <v>297</v>
      </c>
      <c r="B4" s="542"/>
      <c r="C4" s="542"/>
      <c r="D4" s="542"/>
      <c r="E4" s="542"/>
    </row>
    <row r="5" spans="1:5" ht="14.15" customHeight="1" thickBot="1" x14ac:dyDescent="0.35">
      <c r="A5" s="535" t="s">
        <v>143</v>
      </c>
      <c r="B5" s="538" t="s">
        <v>137</v>
      </c>
      <c r="C5" s="538" t="s">
        <v>113</v>
      </c>
      <c r="D5" s="535" t="s">
        <v>148</v>
      </c>
      <c r="E5" s="535" t="s">
        <v>175</v>
      </c>
    </row>
    <row r="6" spans="1:5" ht="14.15" customHeight="1" thickBot="1" x14ac:dyDescent="0.35">
      <c r="A6" s="535"/>
      <c r="B6" s="539"/>
      <c r="C6" s="539"/>
      <c r="D6" s="535"/>
      <c r="E6" s="535"/>
    </row>
    <row r="7" spans="1:5" ht="14.15" customHeight="1" thickBot="1" x14ac:dyDescent="0.35">
      <c r="A7" s="540" t="s">
        <v>110</v>
      </c>
      <c r="B7" s="532">
        <f>SUMIFS(CCM_Budget_Year4!G60:G69,CCM_Budget_Year4!D60:D69,"Oversight",CCM_Budget_Year4!C60:C69,"CCM Funding Agreement")</f>
        <v>0</v>
      </c>
      <c r="C7" s="532">
        <f>SUMIFS(CCM_Budget_Year4!G79:G108,CCM_Budget_Year4!D79:D108,"Oversight",CCM_Budget_Year4!C79:C108,"CCM Funding Agreement")</f>
        <v>0</v>
      </c>
      <c r="D7" s="533">
        <f>IF(D$15&gt;0,SUM(B7:C8)/D$15,"")</f>
        <v>0</v>
      </c>
      <c r="E7" s="533" t="str">
        <f>IF(C$15&gt;0,C7/C$15,"")</f>
        <v/>
      </c>
    </row>
    <row r="8" spans="1:5" ht="14.15" customHeight="1" thickBot="1" x14ac:dyDescent="0.35">
      <c r="A8" s="541"/>
      <c r="B8" s="532"/>
      <c r="C8" s="532"/>
      <c r="D8" s="534"/>
      <c r="E8" s="534"/>
    </row>
    <row r="9" spans="1:5" ht="14.15" customHeight="1" thickBot="1" x14ac:dyDescent="0.35">
      <c r="A9" s="540" t="s">
        <v>114</v>
      </c>
      <c r="B9" s="532">
        <f>SUMIFS(CCM_Budget_Year4!G60:G69,CCM_Budget_Year4!D60:D69,"Engagement",CCM_Budget_Year4!C60:C69,"CCM Funding Agreement")</f>
        <v>0</v>
      </c>
      <c r="C9" s="532">
        <f>SUMIFS(CCM_Budget_Year4!G79:G108,CCM_Budget_Year4!D79:D108,"Engagement",CCM_Budget_Year4!C79:C108,"CCM Funding Agreement")</f>
        <v>0</v>
      </c>
      <c r="D9" s="533">
        <f>IF(D$15&gt;0,SUM(B9:C10)/D$15,"")</f>
        <v>0</v>
      </c>
      <c r="E9" s="533" t="str">
        <f t="shared" ref="E9" si="0">IF(C$15&gt;0,C9/C$15,"")</f>
        <v/>
      </c>
    </row>
    <row r="10" spans="1:5" ht="14.15" customHeight="1" thickBot="1" x14ac:dyDescent="0.35">
      <c r="A10" s="541"/>
      <c r="B10" s="532"/>
      <c r="C10" s="532"/>
      <c r="D10" s="534"/>
      <c r="E10" s="534"/>
    </row>
    <row r="11" spans="1:5" ht="14.15" customHeight="1" thickBot="1" x14ac:dyDescent="0.35">
      <c r="A11" s="540" t="s">
        <v>115</v>
      </c>
      <c r="B11" s="532">
        <f>SUMIFS(CCM_Budget_Year4!G60:G69,CCM_Budget_Year4!D60:D69,"Positioning",CCM_Budget_Year4!C60:C69,"CCM Funding Agreement")</f>
        <v>0</v>
      </c>
      <c r="C11" s="532">
        <f>SUMIFS(CCM_Budget_Year4!G79:G108,CCM_Budget_Year4!D79:D108,"Positioning",CCM_Budget_Year4!C79:C108,"CCM Funding Agreement")</f>
        <v>0</v>
      </c>
      <c r="D11" s="533">
        <f>IF(D$15&gt;0,SUM(B11:C12)/D$15,"")</f>
        <v>0</v>
      </c>
      <c r="E11" s="533" t="str">
        <f t="shared" ref="E11" si="1">IF(C$15&gt;0,C11/C$15,"")</f>
        <v/>
      </c>
    </row>
    <row r="12" spans="1:5" ht="14.15" customHeight="1" thickBot="1" x14ac:dyDescent="0.35">
      <c r="A12" s="541"/>
      <c r="B12" s="532"/>
      <c r="C12" s="532"/>
      <c r="D12" s="534"/>
      <c r="E12" s="534"/>
    </row>
    <row r="13" spans="1:5" ht="14.15" customHeight="1" thickBot="1" x14ac:dyDescent="0.35">
      <c r="A13" s="540" t="s">
        <v>128</v>
      </c>
      <c r="B13" s="532">
        <f>SUMIFS(CCM_Budget_Year4!G60:G69,CCM_Budget_Year4!D60:D69,"Operations",CCM_Budget_Year4!C60:C69,"CCM Funding Agreement")</f>
        <v>91932</v>
      </c>
      <c r="C13" s="532">
        <f>SUMIFS(CCM_Budget_Year4!G79:G108,CCM_Budget_Year4!D79:D108,"Operations",CCM_Budget_Year4!C79:C108,"CCM Funding Agreement")</f>
        <v>0</v>
      </c>
      <c r="D13" s="533">
        <f>IF(D$15&gt;0,SUM(B13:C14)/D$15,"")</f>
        <v>1</v>
      </c>
      <c r="E13" s="533" t="str">
        <f t="shared" ref="E13" si="2">IF(C$15&gt;0,C13/C$15,"")</f>
        <v/>
      </c>
    </row>
    <row r="14" spans="1:5" ht="14.15" customHeight="1" thickBot="1" x14ac:dyDescent="0.35">
      <c r="A14" s="541"/>
      <c r="B14" s="532"/>
      <c r="C14" s="532"/>
      <c r="D14" s="534"/>
      <c r="E14" s="534"/>
    </row>
    <row r="15" spans="1:5" ht="14.15" customHeight="1" thickBot="1" x14ac:dyDescent="0.35">
      <c r="A15" s="535" t="s">
        <v>122</v>
      </c>
      <c r="B15" s="536">
        <f>SUM(B7:B14)</f>
        <v>91932</v>
      </c>
      <c r="C15" s="536">
        <f>SUM(C7:C14)</f>
        <v>0</v>
      </c>
      <c r="D15" s="536">
        <f>SUM(B15:C16)</f>
        <v>91932</v>
      </c>
      <c r="E15" s="533" t="str">
        <f>IF(C$15&gt;0,C15/C$15,"")</f>
        <v/>
      </c>
    </row>
    <row r="16" spans="1:5" ht="14.15" customHeight="1" thickBot="1" x14ac:dyDescent="0.35">
      <c r="A16" s="535"/>
      <c r="B16" s="537"/>
      <c r="C16" s="537"/>
      <c r="D16" s="537"/>
      <c r="E16" s="534"/>
    </row>
    <row r="17" spans="1:5" ht="14.15" customHeight="1" thickBot="1" x14ac:dyDescent="0.35">
      <c r="A17" s="535" t="s">
        <v>355</v>
      </c>
      <c r="B17" s="533">
        <f>IF(AND(B15=0,C15=0),"",B15/SUM(B15:C16))</f>
        <v>1</v>
      </c>
      <c r="C17" s="533">
        <f>IF(AND(B15=0,C15=0),"",C15/SUM(B15:C16))</f>
        <v>0</v>
      </c>
      <c r="D17" s="536"/>
      <c r="E17" s="533"/>
    </row>
    <row r="18" spans="1:5" ht="14.15" customHeight="1" thickBot="1" x14ac:dyDescent="0.35">
      <c r="A18" s="535"/>
      <c r="B18" s="534"/>
      <c r="C18" s="534"/>
      <c r="D18" s="537"/>
      <c r="E18" s="534"/>
    </row>
    <row r="20" spans="1:5" ht="14.15" customHeight="1" thickBot="1" x14ac:dyDescent="0.35">
      <c r="A20" s="542" t="s">
        <v>165</v>
      </c>
      <c r="B20" s="542"/>
      <c r="C20" s="542"/>
      <c r="D20" s="542"/>
    </row>
    <row r="21" spans="1:5" ht="14.15" customHeight="1" thickBot="1" x14ac:dyDescent="0.35">
      <c r="A21" s="535" t="s">
        <v>143</v>
      </c>
      <c r="B21" s="538" t="s">
        <v>137</v>
      </c>
      <c r="C21" s="538" t="s">
        <v>113</v>
      </c>
      <c r="D21" s="535" t="s">
        <v>148</v>
      </c>
    </row>
    <row r="22" spans="1:5" ht="14.15" customHeight="1" thickBot="1" x14ac:dyDescent="0.35">
      <c r="A22" s="535"/>
      <c r="B22" s="539"/>
      <c r="C22" s="539"/>
      <c r="D22" s="535"/>
    </row>
    <row r="23" spans="1:5" ht="14.15" customHeight="1" thickBot="1" x14ac:dyDescent="0.35">
      <c r="A23" s="540" t="s">
        <v>110</v>
      </c>
      <c r="B23" s="532">
        <f>SUMIFS(CCM_Budget_Year4!G60:G69,CCM_Budget_Year4!D60:D69,"Oversight",CCM_Budget_Year4!C60:C69,"CCM Evolution")</f>
        <v>0</v>
      </c>
      <c r="C23" s="532">
        <f>SUMIFS(CCM_Budget_Year4!G79:G108,CCM_Budget_Year4!D79:D108,"Oversight",CCM_Budget_Year4!C79:C108,"CCM Evolution")</f>
        <v>0</v>
      </c>
      <c r="D23" s="533" t="str">
        <f>IF(D$31&gt;0,SUM(B23:C24)/D$31,"")</f>
        <v/>
      </c>
    </row>
    <row r="24" spans="1:5" ht="14.15" customHeight="1" thickBot="1" x14ac:dyDescent="0.35">
      <c r="A24" s="541"/>
      <c r="B24" s="532"/>
      <c r="C24" s="532"/>
      <c r="D24" s="534"/>
    </row>
    <row r="25" spans="1:5" ht="14.15" customHeight="1" thickBot="1" x14ac:dyDescent="0.35">
      <c r="A25" s="540" t="s">
        <v>114</v>
      </c>
      <c r="B25" s="532">
        <f>SUMIFS(CCM_Budget_Year4!G60:G69,CCM_Budget_Year4!D60:D69,"Engagement",CCM_Budget_Year4!C60:C69,"CCM Evolution")</f>
        <v>0</v>
      </c>
      <c r="C25" s="532">
        <f>SUMIFS(CCM_Budget_Year4!G79:G108,CCM_Budget_Year4!D79:D108,"Engagement",CCM_Budget_Year4!C79:C108,"CCM Evolution")</f>
        <v>0</v>
      </c>
      <c r="D25" s="533" t="str">
        <f>IF(D$31&gt;0,SUM(B25:C26)/D$31,"")</f>
        <v/>
      </c>
    </row>
    <row r="26" spans="1:5" ht="14.15" customHeight="1" thickBot="1" x14ac:dyDescent="0.35">
      <c r="A26" s="541"/>
      <c r="B26" s="532"/>
      <c r="C26" s="532"/>
      <c r="D26" s="534"/>
    </row>
    <row r="27" spans="1:5" ht="14.15" customHeight="1" thickBot="1" x14ac:dyDescent="0.35">
      <c r="A27" s="540" t="s">
        <v>115</v>
      </c>
      <c r="B27" s="532">
        <f>SUMIFS(CCM_Budget_Year4!G60:G69,CCM_Budget_Year4!D60:D69,"Positioning",CCM_Budget_Year4!C60:C69,"CCM Evolution")</f>
        <v>0</v>
      </c>
      <c r="C27" s="532">
        <f>SUMIFS(CCM_Budget_Year4!G79:G108,CCM_Budget_Year4!D79:D108,"Positioning",CCM_Budget_Year4!C79:C108,"CCM Evolution")</f>
        <v>0</v>
      </c>
      <c r="D27" s="533" t="str">
        <f>IF(D$31&gt;0,SUM(B27:C28)/D$31,"")</f>
        <v/>
      </c>
    </row>
    <row r="28" spans="1:5" ht="14.15" customHeight="1" thickBot="1" x14ac:dyDescent="0.35">
      <c r="A28" s="541"/>
      <c r="B28" s="532"/>
      <c r="C28" s="532"/>
      <c r="D28" s="534"/>
    </row>
    <row r="29" spans="1:5" ht="14.15" customHeight="1" thickBot="1" x14ac:dyDescent="0.35">
      <c r="A29" s="540" t="s">
        <v>128</v>
      </c>
      <c r="B29" s="532">
        <f>SUMIFS(CCM_Budget_Year4!G60:G69,CCM_Budget_Year4!D60:D69,"Operations",CCM_Budget_Year4!C60:C69,"CCM Evolution")</f>
        <v>0</v>
      </c>
      <c r="C29" s="532">
        <f>SUMIFS(CCM_Budget_Year4!G79:G108,CCM_Budget_Year4!D79:D108,"Operations",CCM_Budget_Year4!C79:C108,"CCM Evolution")</f>
        <v>0</v>
      </c>
      <c r="D29" s="533" t="str">
        <f>IF(D$31&gt;0,SUM(B29:C30)/D$31,"")</f>
        <v/>
      </c>
    </row>
    <row r="30" spans="1:5" ht="14.15" customHeight="1" thickBot="1" x14ac:dyDescent="0.35">
      <c r="A30" s="541"/>
      <c r="B30" s="532"/>
      <c r="C30" s="532"/>
      <c r="D30" s="534"/>
    </row>
    <row r="31" spans="1:5" ht="14.15" customHeight="1" thickBot="1" x14ac:dyDescent="0.35">
      <c r="A31" s="535" t="s">
        <v>122</v>
      </c>
      <c r="B31" s="536">
        <f>SUM(B23:B30)</f>
        <v>0</v>
      </c>
      <c r="C31" s="536">
        <f>SUM(C23:C30)</f>
        <v>0</v>
      </c>
      <c r="D31" s="548">
        <f>SUM(B31:C32)</f>
        <v>0</v>
      </c>
    </row>
    <row r="32" spans="1:5" ht="14.15" customHeight="1" thickBot="1" x14ac:dyDescent="0.35">
      <c r="A32" s="535"/>
      <c r="B32" s="537"/>
      <c r="C32" s="537"/>
      <c r="D32" s="549"/>
    </row>
    <row r="35" spans="1:5" ht="14.15" customHeight="1" x14ac:dyDescent="0.3">
      <c r="A35" s="543" t="s">
        <v>179</v>
      </c>
      <c r="B35" s="543"/>
      <c r="C35" s="543"/>
    </row>
    <row r="36" spans="1:5" ht="14.15" customHeight="1" x14ac:dyDescent="0.3">
      <c r="A36" s="544" t="s">
        <v>121</v>
      </c>
      <c r="B36" s="545">
        <f>SUMIF(CCM_Budget_Year4!C60:C69,"COVID19RM",CCM_Budget_Year4!G60:G69)</f>
        <v>0</v>
      </c>
      <c r="C36" s="547" t="str">
        <f>IF(B$42&gt;0,B36/B$42,"")</f>
        <v/>
      </c>
    </row>
    <row r="37" spans="1:5" ht="14.15" customHeight="1" x14ac:dyDescent="0.3">
      <c r="A37" s="544"/>
      <c r="B37" s="546"/>
      <c r="C37" s="547"/>
    </row>
    <row r="38" spans="1:5" ht="14.15" customHeight="1" x14ac:dyDescent="0.3">
      <c r="A38" s="544" t="s">
        <v>298</v>
      </c>
      <c r="B38" s="545">
        <f>SUMIFS(CCM_Budget_Year4!G79:G108,CCM_Budget_Year4!C79:C108,"COVID19RM",CCM_Budget_Year4!E79:E108,"External Professional Services")</f>
        <v>0</v>
      </c>
      <c r="C38" s="547" t="str">
        <f t="shared" ref="C38" si="3">IF(B$42&gt;0,B38/B$42,"")</f>
        <v/>
      </c>
    </row>
    <row r="39" spans="1:5" ht="14.15" customHeight="1" x14ac:dyDescent="0.3">
      <c r="A39" s="544"/>
      <c r="B39" s="546"/>
      <c r="C39" s="547"/>
    </row>
    <row r="40" spans="1:5" ht="14.15" customHeight="1" x14ac:dyDescent="0.3">
      <c r="A40" s="544" t="s">
        <v>305</v>
      </c>
      <c r="B40" s="545">
        <f>SUMIFS(CCM_Budget_Year4!G79:G108,CCM_Budget_Year4!C79:C108,"COVID19RM",CCM_Budget_Year4!E79:E108,"&lt;&gt;External Professional Services")</f>
        <v>0</v>
      </c>
      <c r="C40" s="547" t="str">
        <f t="shared" ref="C40" si="4">IF(B$42&gt;0,B40/B$42,"")</f>
        <v/>
      </c>
    </row>
    <row r="41" spans="1:5" ht="14.15" customHeight="1" x14ac:dyDescent="0.3">
      <c r="A41" s="544"/>
      <c r="B41" s="546"/>
      <c r="C41" s="547"/>
    </row>
    <row r="42" spans="1:5" ht="14.15" customHeight="1" x14ac:dyDescent="0.3">
      <c r="A42" s="544" t="s">
        <v>122</v>
      </c>
      <c r="B42" s="545">
        <f>SUM(B36:B41)</f>
        <v>0</v>
      </c>
      <c r="C42" s="547" t="str">
        <f t="shared" ref="C42" si="5">IF(B$42&gt;0,B42/B$42,"")</f>
        <v/>
      </c>
    </row>
    <row r="43" spans="1:5" ht="14.15" customHeight="1" x14ac:dyDescent="0.3">
      <c r="A43" s="544"/>
      <c r="B43" s="546"/>
      <c r="C43" s="547"/>
    </row>
    <row r="45" spans="1:5" ht="14.15" customHeight="1" x14ac:dyDescent="0.3">
      <c r="A45" s="527" t="s">
        <v>311</v>
      </c>
      <c r="B45" s="527"/>
      <c r="C45" s="527"/>
      <c r="D45" s="527"/>
      <c r="E45" s="527"/>
    </row>
    <row r="46" spans="1:5" ht="14.15" customHeight="1" x14ac:dyDescent="0.3">
      <c r="A46" s="527"/>
      <c r="B46" s="527"/>
      <c r="C46" s="527"/>
      <c r="D46" s="527"/>
      <c r="E46" s="527"/>
    </row>
    <row r="48" spans="1:5" ht="14.15" customHeight="1" thickBot="1" x14ac:dyDescent="0.35">
      <c r="A48" s="542" t="s">
        <v>297</v>
      </c>
      <c r="B48" s="542"/>
      <c r="C48" s="542"/>
      <c r="D48" s="542"/>
      <c r="E48" s="542"/>
    </row>
    <row r="49" spans="1:5" ht="14.15" customHeight="1" thickBot="1" x14ac:dyDescent="0.35">
      <c r="A49" s="535" t="s">
        <v>339</v>
      </c>
      <c r="B49" s="538" t="s">
        <v>137</v>
      </c>
      <c r="C49" s="538" t="s">
        <v>113</v>
      </c>
      <c r="D49" s="535" t="s">
        <v>148</v>
      </c>
      <c r="E49" s="535" t="s">
        <v>175</v>
      </c>
    </row>
    <row r="50" spans="1:5" ht="14.15" customHeight="1" thickBot="1" x14ac:dyDescent="0.35">
      <c r="A50" s="535"/>
      <c r="B50" s="539"/>
      <c r="C50" s="539"/>
      <c r="D50" s="535"/>
      <c r="E50" s="535"/>
    </row>
    <row r="51" spans="1:5" ht="14.15" customHeight="1" thickBot="1" x14ac:dyDescent="0.35">
      <c r="A51" s="540" t="s">
        <v>110</v>
      </c>
      <c r="B51" s="532">
        <f>SUMIFS(CCM_Budget_Year4!H60:H69,CCM_Budget_Year4!D60:D69,"Oversight",CCM_Budget_Year4!C60:C69,"CCM Funding Agreement")</f>
        <v>0</v>
      </c>
      <c r="C51" s="532">
        <f>SUMIFS(CCM_Budget_Year4!H79:H108,CCM_Budget_Year4!D79:D108,"Oversight",CCM_Budget_Year4!C79:C108,"CCM Funding Agreement")</f>
        <v>0</v>
      </c>
      <c r="D51" s="533" t="str">
        <f>IF(D$59&gt;0,SUM(B51:C52)/D$59,"")</f>
        <v/>
      </c>
      <c r="E51" s="533" t="str">
        <f>IF(C$59&gt;0,C51/C$59,"")</f>
        <v/>
      </c>
    </row>
    <row r="52" spans="1:5" ht="14.15" customHeight="1" thickBot="1" x14ac:dyDescent="0.35">
      <c r="A52" s="541"/>
      <c r="B52" s="532"/>
      <c r="C52" s="532"/>
      <c r="D52" s="534"/>
      <c r="E52" s="534"/>
    </row>
    <row r="53" spans="1:5" ht="14.15" customHeight="1" thickBot="1" x14ac:dyDescent="0.35">
      <c r="A53" s="540" t="s">
        <v>114</v>
      </c>
      <c r="B53" s="532">
        <f>SUMIFS(CCM_Budget_Year4!H60:H69,CCM_Budget_Year4!D60:D69,"Engagement",CCM_Budget_Year4!C60:C69,"CCM Funding Agreement")</f>
        <v>0</v>
      </c>
      <c r="C53" s="532">
        <f>SUMIFS(CCM_Budget_Year4!H79:H108,CCM_Budget_Year4!D79:D108,"Engagement",CCM_Budget_Year4!C79:C108,"CCM Funding Agreement")</f>
        <v>0</v>
      </c>
      <c r="D53" s="533" t="str">
        <f t="shared" ref="D53" si="6">IF(D$59&gt;0,SUM(B53:C54)/D$59,"")</f>
        <v/>
      </c>
      <c r="E53" s="533" t="str">
        <f t="shared" ref="E53" si="7">IF(C$59&gt;0,C53/C$59,"")</f>
        <v/>
      </c>
    </row>
    <row r="54" spans="1:5" ht="14.15" customHeight="1" thickBot="1" x14ac:dyDescent="0.35">
      <c r="A54" s="541"/>
      <c r="B54" s="532"/>
      <c r="C54" s="532"/>
      <c r="D54" s="534"/>
      <c r="E54" s="534"/>
    </row>
    <row r="55" spans="1:5" ht="14.15" customHeight="1" thickBot="1" x14ac:dyDescent="0.35">
      <c r="A55" s="540" t="s">
        <v>115</v>
      </c>
      <c r="B55" s="532">
        <f>SUMIFS(CCM_Budget_Year4!H60:H69,CCM_Budget_Year4!D60:D69,"Positioning",CCM_Budget_Year4!C60:C69,"CCM Funding Agreement")</f>
        <v>0</v>
      </c>
      <c r="C55" s="532">
        <f>SUMIFS(CCM_Budget_Year4!H79:H108,CCM_Budget_Year4!D79:D108,"Positioning",CCM_Budget_Year4!C79:C108,"CCM Funding Agreement")</f>
        <v>0</v>
      </c>
      <c r="D55" s="533" t="str">
        <f t="shared" ref="D55" si="8">IF(D$59&gt;0,SUM(B55:C56)/D$59,"")</f>
        <v/>
      </c>
      <c r="E55" s="533" t="str">
        <f t="shared" ref="E55" si="9">IF(C$59&gt;0,C55/C$59,"")</f>
        <v/>
      </c>
    </row>
    <row r="56" spans="1:5" ht="14.15" customHeight="1" thickBot="1" x14ac:dyDescent="0.35">
      <c r="A56" s="541"/>
      <c r="B56" s="532"/>
      <c r="C56" s="532"/>
      <c r="D56" s="534"/>
      <c r="E56" s="534"/>
    </row>
    <row r="57" spans="1:5" ht="14.15" customHeight="1" thickBot="1" x14ac:dyDescent="0.35">
      <c r="A57" s="540" t="s">
        <v>128</v>
      </c>
      <c r="B57" s="532">
        <f>SUMIFS(CCM_Budget_Year4!H60:H69,CCM_Budget_Year4!D60:D69,"Operations",CCM_Budget_Year4!C60:C69,"CCM Funding Agreement")</f>
        <v>0</v>
      </c>
      <c r="C57" s="532">
        <f>SUMIFS(CCM_Budget_Year4!H79:H108,CCM_Budget_Year4!D79:D108,"Operations",CCM_Budget_Year4!C79:C108,"CCM Funding Agreement")</f>
        <v>0</v>
      </c>
      <c r="D57" s="533" t="str">
        <f t="shared" ref="D57" si="10">IF(D$59&gt;0,SUM(B57:C58)/D$59,"")</f>
        <v/>
      </c>
      <c r="E57" s="533" t="str">
        <f t="shared" ref="E57" si="11">IF(C$59&gt;0,C57/C$59,"")</f>
        <v/>
      </c>
    </row>
    <row r="58" spans="1:5" ht="14.15" customHeight="1" thickBot="1" x14ac:dyDescent="0.35">
      <c r="A58" s="541"/>
      <c r="B58" s="532"/>
      <c r="C58" s="532"/>
      <c r="D58" s="534"/>
      <c r="E58" s="534"/>
    </row>
    <row r="59" spans="1:5" ht="14.15" customHeight="1" thickBot="1" x14ac:dyDescent="0.35">
      <c r="A59" s="535" t="s">
        <v>122</v>
      </c>
      <c r="B59" s="536">
        <f>SUM(B51:B58)</f>
        <v>0</v>
      </c>
      <c r="C59" s="536">
        <f>SUM(C51:C58)</f>
        <v>0</v>
      </c>
      <c r="D59" s="536">
        <f>SUM(B59:C60)</f>
        <v>0</v>
      </c>
      <c r="E59" s="533" t="str">
        <f>IF(C$59&gt;0,C59/C$59,"")</f>
        <v/>
      </c>
    </row>
    <row r="60" spans="1:5" ht="14.15" customHeight="1" thickBot="1" x14ac:dyDescent="0.35">
      <c r="A60" s="535"/>
      <c r="B60" s="537"/>
      <c r="C60" s="537"/>
      <c r="D60" s="537"/>
      <c r="E60" s="534"/>
    </row>
    <row r="61" spans="1:5" ht="14.15" customHeight="1" thickBot="1" x14ac:dyDescent="0.35">
      <c r="A61" s="535" t="s">
        <v>355</v>
      </c>
      <c r="B61" s="533" t="str">
        <f>IF(AND(B59=0,C59=0),"",B59/SUM(B59:C59))</f>
        <v/>
      </c>
      <c r="C61" s="533" t="str">
        <f>IF(AND(B59=0,C59=0),"",C59/SUM(B59:C59))</f>
        <v/>
      </c>
      <c r="D61" s="536"/>
      <c r="E61" s="533"/>
    </row>
    <row r="62" spans="1:5" ht="14.15" customHeight="1" thickBot="1" x14ac:dyDescent="0.35">
      <c r="A62" s="535"/>
      <c r="B62" s="534"/>
      <c r="C62" s="534"/>
      <c r="D62" s="537"/>
      <c r="E62" s="534"/>
    </row>
    <row r="64" spans="1:5" ht="14.15" customHeight="1" thickBot="1" x14ac:dyDescent="0.35">
      <c r="A64" s="542" t="s">
        <v>165</v>
      </c>
      <c r="B64" s="542"/>
      <c r="C64" s="542"/>
      <c r="D64" s="542"/>
    </row>
    <row r="65" spans="1:4" ht="14.15" customHeight="1" thickBot="1" x14ac:dyDescent="0.35">
      <c r="A65" s="535" t="s">
        <v>143</v>
      </c>
      <c r="B65" s="538" t="s">
        <v>137</v>
      </c>
      <c r="C65" s="538" t="s">
        <v>113</v>
      </c>
      <c r="D65" s="535" t="s">
        <v>148</v>
      </c>
    </row>
    <row r="66" spans="1:4" ht="14.15" customHeight="1" thickBot="1" x14ac:dyDescent="0.35">
      <c r="A66" s="535"/>
      <c r="B66" s="539"/>
      <c r="C66" s="539"/>
      <c r="D66" s="535"/>
    </row>
    <row r="67" spans="1:4" ht="14.15" customHeight="1" thickBot="1" x14ac:dyDescent="0.35">
      <c r="A67" s="540" t="s">
        <v>110</v>
      </c>
      <c r="B67" s="532">
        <f>SUMIFS(CCM_Budget_Year4!H60:H69,CCM_Budget_Year4!D60:D69,"Oversight",CCM_Budget_Year4!C60:C69,"CCM Evolution")</f>
        <v>0</v>
      </c>
      <c r="C67" s="532">
        <f>SUMIFS(CCM_Budget_Year4!H79:H108,CCM_Budget_Year4!D79:D108,"Oversight",CCM_Budget_Year4!C79:C108,"CCM Evolution")</f>
        <v>0</v>
      </c>
      <c r="D67" s="533" t="str">
        <f>IF(D$75&gt;0,SUM(B67:C68)/D$75,"")</f>
        <v/>
      </c>
    </row>
    <row r="68" spans="1:4" ht="14.15" customHeight="1" thickBot="1" x14ac:dyDescent="0.35">
      <c r="A68" s="541"/>
      <c r="B68" s="532"/>
      <c r="C68" s="532"/>
      <c r="D68" s="534"/>
    </row>
    <row r="69" spans="1:4" ht="14.15" customHeight="1" thickBot="1" x14ac:dyDescent="0.35">
      <c r="A69" s="540" t="s">
        <v>114</v>
      </c>
      <c r="B69" s="532">
        <f>SUMIFS(CCM_Budget_Year4!H60:H69,CCM_Budget_Year4!D60:D69,"Engagement",CCM_Budget_Year4!C60:C69,"CCM Evolution")</f>
        <v>0</v>
      </c>
      <c r="C69" s="532">
        <f>SUMIFS(CCM_Budget_Year4!H79:H108,CCM_Budget_Year4!D79:D108,"Engagement",CCM_Budget_Year4!C79:C108,"CCM Evolution")</f>
        <v>0</v>
      </c>
      <c r="D69" s="533" t="str">
        <f t="shared" ref="D69" si="12">IF(D$75&gt;0,SUM(B69:C70)/D$75,"")</f>
        <v/>
      </c>
    </row>
    <row r="70" spans="1:4" ht="14.15" customHeight="1" thickBot="1" x14ac:dyDescent="0.35">
      <c r="A70" s="541"/>
      <c r="B70" s="532"/>
      <c r="C70" s="532"/>
      <c r="D70" s="534"/>
    </row>
    <row r="71" spans="1:4" ht="14.15" customHeight="1" thickBot="1" x14ac:dyDescent="0.35">
      <c r="A71" s="540" t="s">
        <v>115</v>
      </c>
      <c r="B71" s="532">
        <f>SUMIFS(CCM_Budget_Year4!H60:H69,CCM_Budget_Year4!D60:D69,"Positioning",CCM_Budget_Year4!C60:C69,"CCM Evolution")</f>
        <v>0</v>
      </c>
      <c r="C71" s="532">
        <f>SUMIFS(CCM_Budget_Year4!H79:H108,CCM_Budget_Year4!D79:D108,"Positioning",CCM_Budget_Year4!C79:C108,"CCM Evolution")</f>
        <v>0</v>
      </c>
      <c r="D71" s="533" t="str">
        <f t="shared" ref="D71" si="13">IF(D$75&gt;0,SUM(B71:C72)/D$75,"")</f>
        <v/>
      </c>
    </row>
    <row r="72" spans="1:4" ht="14.15" customHeight="1" thickBot="1" x14ac:dyDescent="0.35">
      <c r="A72" s="541"/>
      <c r="B72" s="532"/>
      <c r="C72" s="532"/>
      <c r="D72" s="534"/>
    </row>
    <row r="73" spans="1:4" ht="14.15" customHeight="1" thickBot="1" x14ac:dyDescent="0.35">
      <c r="A73" s="540" t="s">
        <v>128</v>
      </c>
      <c r="B73" s="532">
        <f>SUMIFS(CCM_Budget_Year4!H60:H69,CCM_Budget_Year4!D60:D69,"Operations",CCM_Budget_Year4!C60:C69,"CCM Evolution")</f>
        <v>0</v>
      </c>
      <c r="C73" s="532">
        <f>SUMIFS(CCM_Budget_Year4!H79:H108,CCM_Budget_Year4!D79:D108,"Operations",CCM_Budget_Year4!C79:C108,"CCM Evolution")</f>
        <v>0</v>
      </c>
      <c r="D73" s="533" t="str">
        <f t="shared" ref="D73" si="14">IF(D$75&gt;0,SUM(B73:C74)/D$75,"")</f>
        <v/>
      </c>
    </row>
    <row r="74" spans="1:4" ht="14.15" customHeight="1" thickBot="1" x14ac:dyDescent="0.35">
      <c r="A74" s="541"/>
      <c r="B74" s="532"/>
      <c r="C74" s="532"/>
      <c r="D74" s="534"/>
    </row>
    <row r="75" spans="1:4" ht="14.15" customHeight="1" thickBot="1" x14ac:dyDescent="0.35">
      <c r="A75" s="535" t="s">
        <v>122</v>
      </c>
      <c r="B75" s="536">
        <f>SUM(B67:B74)</f>
        <v>0</v>
      </c>
      <c r="C75" s="536">
        <f>SUM(C67:C74)</f>
        <v>0</v>
      </c>
      <c r="D75" s="548">
        <f>SUM(B75:C76)</f>
        <v>0</v>
      </c>
    </row>
    <row r="76" spans="1:4" ht="14.15" customHeight="1" thickBot="1" x14ac:dyDescent="0.35">
      <c r="A76" s="535"/>
      <c r="B76" s="537"/>
      <c r="C76" s="537"/>
      <c r="D76" s="549"/>
    </row>
    <row r="79" spans="1:4" ht="14.15" customHeight="1" x14ac:dyDescent="0.3">
      <c r="A79" s="543" t="s">
        <v>179</v>
      </c>
      <c r="B79" s="543"/>
      <c r="C79" s="543"/>
    </row>
    <row r="80" spans="1:4" ht="14.15" customHeight="1" x14ac:dyDescent="0.3">
      <c r="A80" s="544" t="s">
        <v>121</v>
      </c>
      <c r="B80" s="545">
        <f>SUMIF(CCM_Budget_Year4!C60:C69,"COVID19RM",CCM_Budget_Year4!H60:H69)</f>
        <v>0</v>
      </c>
      <c r="C80" s="547" t="str">
        <f>IF(B$86&gt;0,B80/B$86,"")</f>
        <v/>
      </c>
    </row>
    <row r="81" spans="1:4" ht="14.15" customHeight="1" x14ac:dyDescent="0.3">
      <c r="A81" s="544"/>
      <c r="B81" s="546"/>
      <c r="C81" s="547"/>
    </row>
    <row r="82" spans="1:4" ht="14.15" customHeight="1" x14ac:dyDescent="0.3">
      <c r="A82" s="544" t="s">
        <v>298</v>
      </c>
      <c r="B82" s="545">
        <f>SUMIFS(CCM_Budget_Year4!H79:H108,CCM_Budget_Year4!C79:C108,"COVID19RM",CCM_Budget_Year4!E79:E108,"External Professional Services")</f>
        <v>0</v>
      </c>
      <c r="C82" s="547" t="str">
        <f t="shared" ref="C82" si="15">IF(B$86&gt;0,B82/B$86,"")</f>
        <v/>
      </c>
    </row>
    <row r="83" spans="1:4" ht="14.15" customHeight="1" x14ac:dyDescent="0.3">
      <c r="A83" s="544"/>
      <c r="B83" s="546"/>
      <c r="C83" s="547"/>
    </row>
    <row r="84" spans="1:4" ht="14.15" customHeight="1" x14ac:dyDescent="0.3">
      <c r="A84" s="544" t="s">
        <v>305</v>
      </c>
      <c r="B84" s="545">
        <f>SUMIFS(CCM_Budget_Year4!H79:H108,CCM_Budget_Year4!C79:C108,"COVID19RM",CCM_Budget_Year4!E79:E108,"&lt;&gt;External Professional Services")</f>
        <v>0</v>
      </c>
      <c r="C84" s="547" t="str">
        <f t="shared" ref="C84" si="16">IF(B$86&gt;0,B84/B$86,"")</f>
        <v/>
      </c>
    </row>
    <row r="85" spans="1:4" ht="14.15" customHeight="1" x14ac:dyDescent="0.3">
      <c r="A85" s="544"/>
      <c r="B85" s="546"/>
      <c r="C85" s="547"/>
    </row>
    <row r="86" spans="1:4" ht="14.15" customHeight="1" x14ac:dyDescent="0.3">
      <c r="A86" s="544" t="s">
        <v>122</v>
      </c>
      <c r="B86" s="545">
        <f>SUM(B80:B85)</f>
        <v>0</v>
      </c>
      <c r="C86" s="547" t="str">
        <f>IF(B$86&gt;0,B86/B$86,"")</f>
        <v/>
      </c>
    </row>
    <row r="87" spans="1:4" ht="14.15" customHeight="1" x14ac:dyDescent="0.3">
      <c r="A87" s="544"/>
      <c r="B87" s="546"/>
      <c r="C87" s="547"/>
    </row>
    <row r="89" spans="1:4" ht="14.15" customHeight="1" thickBot="1" x14ac:dyDescent="0.35"/>
    <row r="90" spans="1:4" ht="14.15" customHeight="1" thickBot="1" x14ac:dyDescent="0.35">
      <c r="A90" s="535" t="s">
        <v>177</v>
      </c>
      <c r="B90" s="538" t="s">
        <v>311</v>
      </c>
      <c r="C90" s="530" t="s">
        <v>129</v>
      </c>
      <c r="D90" s="530" t="s">
        <v>378</v>
      </c>
    </row>
    <row r="91" spans="1:4" ht="14.15" customHeight="1" thickBot="1" x14ac:dyDescent="0.35">
      <c r="A91" s="535"/>
      <c r="B91" s="539"/>
      <c r="C91" s="531"/>
      <c r="D91" s="531"/>
    </row>
    <row r="92" spans="1:4" ht="14.15" customHeight="1" thickBot="1" x14ac:dyDescent="0.35">
      <c r="A92" s="538" t="s">
        <v>343</v>
      </c>
      <c r="B92" s="536">
        <f>B59</f>
        <v>0</v>
      </c>
      <c r="C92" s="532">
        <f>B15</f>
        <v>91932</v>
      </c>
      <c r="D92" s="532">
        <f>B125</f>
        <v>0</v>
      </c>
    </row>
    <row r="93" spans="1:4" ht="14.15" customHeight="1" thickBot="1" x14ac:dyDescent="0.35">
      <c r="A93" s="539"/>
      <c r="B93" s="537"/>
      <c r="C93" s="532"/>
      <c r="D93" s="532"/>
    </row>
    <row r="94" spans="1:4" ht="14.15" customHeight="1" thickBot="1" x14ac:dyDescent="0.35">
      <c r="A94" s="535" t="s">
        <v>113</v>
      </c>
      <c r="B94" s="532">
        <f>C59</f>
        <v>0</v>
      </c>
      <c r="C94" s="532">
        <f>C15</f>
        <v>0</v>
      </c>
      <c r="D94" s="532">
        <f>C125</f>
        <v>0</v>
      </c>
    </row>
    <row r="95" spans="1:4" ht="14.15" customHeight="1" thickBot="1" x14ac:dyDescent="0.35">
      <c r="A95" s="535"/>
      <c r="B95" s="532"/>
      <c r="C95" s="532"/>
      <c r="D95" s="532"/>
    </row>
    <row r="96" spans="1:4" ht="14.15" customHeight="1" thickBot="1" x14ac:dyDescent="0.35"/>
    <row r="97" spans="1:5" ht="14.15" customHeight="1" thickBot="1" x14ac:dyDescent="0.35">
      <c r="A97" s="535" t="s">
        <v>163</v>
      </c>
      <c r="B97" s="538" t="s">
        <v>311</v>
      </c>
      <c r="C97" s="530" t="s">
        <v>129</v>
      </c>
      <c r="D97" s="530" t="s">
        <v>378</v>
      </c>
    </row>
    <row r="98" spans="1:5" ht="14.15" customHeight="1" thickBot="1" x14ac:dyDescent="0.35">
      <c r="A98" s="535"/>
      <c r="B98" s="539"/>
      <c r="C98" s="531"/>
      <c r="D98" s="531"/>
    </row>
    <row r="99" spans="1:5" ht="14.15" customHeight="1" thickBot="1" x14ac:dyDescent="0.35">
      <c r="A99" s="538" t="s">
        <v>343</v>
      </c>
      <c r="B99" s="536">
        <f>B75</f>
        <v>0</v>
      </c>
      <c r="C99" s="532">
        <f>B31</f>
        <v>0</v>
      </c>
      <c r="D99" s="532">
        <f>B141</f>
        <v>0</v>
      </c>
    </row>
    <row r="100" spans="1:5" ht="14.15" customHeight="1" thickBot="1" x14ac:dyDescent="0.35">
      <c r="A100" s="539"/>
      <c r="B100" s="537"/>
      <c r="C100" s="532"/>
      <c r="D100" s="532"/>
    </row>
    <row r="101" spans="1:5" ht="14.15" customHeight="1" thickBot="1" x14ac:dyDescent="0.35">
      <c r="A101" s="535" t="s">
        <v>113</v>
      </c>
      <c r="B101" s="532">
        <f>C75</f>
        <v>0</v>
      </c>
      <c r="C101" s="532">
        <f>C31</f>
        <v>0</v>
      </c>
      <c r="D101" s="532">
        <f>C141</f>
        <v>0</v>
      </c>
    </row>
    <row r="102" spans="1:5" ht="14.15" customHeight="1" thickBot="1" x14ac:dyDescent="0.35">
      <c r="A102" s="535"/>
      <c r="B102" s="532"/>
      <c r="C102" s="532"/>
      <c r="D102" s="532"/>
    </row>
    <row r="103" spans="1:5" ht="14.15" customHeight="1" thickBot="1" x14ac:dyDescent="0.35"/>
    <row r="104" spans="1:5" ht="14.15" customHeight="1" thickBot="1" x14ac:dyDescent="0.35">
      <c r="A104" s="535" t="s">
        <v>179</v>
      </c>
      <c r="B104" s="538" t="s">
        <v>311</v>
      </c>
      <c r="C104" s="530" t="s">
        <v>129</v>
      </c>
      <c r="D104" s="530" t="s">
        <v>378</v>
      </c>
    </row>
    <row r="105" spans="1:5" ht="14.15" customHeight="1" thickBot="1" x14ac:dyDescent="0.35">
      <c r="A105" s="535"/>
      <c r="B105" s="539"/>
      <c r="C105" s="531"/>
      <c r="D105" s="531"/>
    </row>
    <row r="106" spans="1:5" ht="14.15" customHeight="1" thickBot="1" x14ac:dyDescent="0.35">
      <c r="A106" s="538" t="s">
        <v>343</v>
      </c>
      <c r="B106" s="536">
        <f>B80</f>
        <v>0</v>
      </c>
      <c r="C106" s="532">
        <f>B36</f>
        <v>0</v>
      </c>
      <c r="D106" s="532">
        <f>B145</f>
        <v>0</v>
      </c>
    </row>
    <row r="107" spans="1:5" ht="14.15" customHeight="1" thickBot="1" x14ac:dyDescent="0.35">
      <c r="A107" s="539"/>
      <c r="B107" s="537"/>
      <c r="C107" s="532"/>
      <c r="D107" s="532"/>
    </row>
    <row r="108" spans="1:5" ht="14.15" customHeight="1" thickBot="1" x14ac:dyDescent="0.35">
      <c r="A108" s="535" t="s">
        <v>113</v>
      </c>
      <c r="B108" s="532">
        <f>SUM(B82:B85)</f>
        <v>0</v>
      </c>
      <c r="C108" s="532">
        <f>SUM(B38:B41)</f>
        <v>0</v>
      </c>
      <c r="D108" s="532">
        <f>SUM(B147:B150)</f>
        <v>0</v>
      </c>
    </row>
    <row r="109" spans="1:5" ht="14.15" customHeight="1" thickBot="1" x14ac:dyDescent="0.35">
      <c r="A109" s="535"/>
      <c r="B109" s="532"/>
      <c r="C109" s="532"/>
      <c r="D109" s="532"/>
    </row>
    <row r="111" spans="1:5" ht="14.15" customHeight="1" x14ac:dyDescent="0.3">
      <c r="A111" s="527" t="s">
        <v>378</v>
      </c>
      <c r="B111" s="527"/>
      <c r="C111" s="527"/>
      <c r="D111" s="527"/>
      <c r="E111" s="527"/>
    </row>
    <row r="112" spans="1:5" ht="14.15" customHeight="1" x14ac:dyDescent="0.3">
      <c r="A112" s="527"/>
      <c r="B112" s="527"/>
      <c r="C112" s="527"/>
      <c r="D112" s="527"/>
      <c r="E112" s="527"/>
    </row>
    <row r="114" spans="1:6" ht="14.15" customHeight="1" thickBot="1" x14ac:dyDescent="0.35">
      <c r="A114" s="542" t="s">
        <v>297</v>
      </c>
      <c r="B114" s="542"/>
      <c r="C114" s="542"/>
      <c r="D114" s="542"/>
      <c r="E114" s="542"/>
    </row>
    <row r="115" spans="1:6" ht="14.15" customHeight="1" thickBot="1" x14ac:dyDescent="0.35">
      <c r="A115" s="535"/>
      <c r="B115" s="538" t="s">
        <v>137</v>
      </c>
      <c r="C115" s="538" t="s">
        <v>113</v>
      </c>
      <c r="D115" s="535" t="s">
        <v>148</v>
      </c>
      <c r="E115" s="535" t="s">
        <v>175</v>
      </c>
    </row>
    <row r="116" spans="1:6" ht="14.15" customHeight="1" thickBot="1" x14ac:dyDescent="0.35">
      <c r="A116" s="535"/>
      <c r="B116" s="539"/>
      <c r="C116" s="539"/>
      <c r="D116" s="535"/>
      <c r="E116" s="535"/>
    </row>
    <row r="117" spans="1:6" ht="14.15" customHeight="1" thickBot="1" x14ac:dyDescent="0.35">
      <c r="A117" s="540" t="s">
        <v>110</v>
      </c>
      <c r="B117" s="532">
        <f>SUMIFS(CCM_Budget_Year4!L60:L69,CCM_Budget_Year4!D60:D69,"Oversight",CCM_Budget_Year4!C60:C69,"CCM Funding Agreement")</f>
        <v>0</v>
      </c>
      <c r="C117" s="532">
        <f>SUMIFS(CCM_Budget_Year4!L79:L108,CCM_Budget_Year4!D79:D108,"Oversight",CCM_Budget_Year4!C79:C108,"CCM Funding Agreement")</f>
        <v>0</v>
      </c>
      <c r="D117" s="533" t="str">
        <f>IF($D$125&gt;0,SUM(B117:C118)/$D$125,"")</f>
        <v/>
      </c>
      <c r="E117" s="533" t="str">
        <f>IF($C$125&gt;0,C117/$C$125,"")</f>
        <v/>
      </c>
    </row>
    <row r="118" spans="1:6" ht="14.15" customHeight="1" thickBot="1" x14ac:dyDescent="0.35">
      <c r="A118" s="541"/>
      <c r="B118" s="532"/>
      <c r="C118" s="532"/>
      <c r="D118" s="534"/>
      <c r="E118" s="534"/>
    </row>
    <row r="119" spans="1:6" ht="14.15" customHeight="1" thickBot="1" x14ac:dyDescent="0.35">
      <c r="A119" s="540" t="s">
        <v>114</v>
      </c>
      <c r="B119" s="532">
        <f>SUMIFS(CCM_Budget_Year4!L60:L69,CCM_Budget_Year4!D60:D69,"Engagement",CCM_Budget_Year4!C60:C69,"CCM Funding Agreement")</f>
        <v>0</v>
      </c>
      <c r="C119" s="532">
        <f>SUMIFS(CCM_Budget_Year4!L79:L108,CCM_Budget_Year4!D79:D108,"Engagement",CCM_Budget_Year4!C79:C108,"CCM Funding Agreement")</f>
        <v>0</v>
      </c>
      <c r="D119" s="533" t="str">
        <f t="shared" ref="D119" si="17">IF($D$125&gt;0,SUM(B119:C120)/$D$125,"")</f>
        <v/>
      </c>
      <c r="E119" s="533" t="str">
        <f t="shared" ref="E119" si="18">IF($C$125&gt;0,C119/$C$125,"")</f>
        <v/>
      </c>
    </row>
    <row r="120" spans="1:6" ht="14.15" customHeight="1" thickBot="1" x14ac:dyDescent="0.35">
      <c r="A120" s="541"/>
      <c r="B120" s="532"/>
      <c r="C120" s="532"/>
      <c r="D120" s="534"/>
      <c r="E120" s="534"/>
    </row>
    <row r="121" spans="1:6" ht="14.15" customHeight="1" thickBot="1" x14ac:dyDescent="0.35">
      <c r="A121" s="540" t="s">
        <v>115</v>
      </c>
      <c r="B121" s="532">
        <f>SUMIFS(CCM_Budget_Year4!L60:L69,CCM_Budget_Year4!D60:D69,"Positioning",CCM_Budget_Year4!C60:C69,"CCM Funding Agreement")</f>
        <v>0</v>
      </c>
      <c r="C121" s="532">
        <f>SUMIFS(CCM_Budget_Year4!L79:L108,CCM_Budget_Year4!D79:D108,"Positioning",CCM_Budget_Year4!C79:C108,"CCM Funding Agreement")</f>
        <v>0</v>
      </c>
      <c r="D121" s="533" t="str">
        <f t="shared" ref="D121" si="19">IF($D$125&gt;0,SUM(B121:C122)/$D$125,"")</f>
        <v/>
      </c>
      <c r="E121" s="533" t="str">
        <f t="shared" ref="E121" si="20">IF($C$125&gt;0,C121/$C$125,"")</f>
        <v/>
      </c>
    </row>
    <row r="122" spans="1:6" ht="14.15" customHeight="1" thickBot="1" x14ac:dyDescent="0.35">
      <c r="A122" s="541"/>
      <c r="B122" s="532"/>
      <c r="C122" s="532"/>
      <c r="D122" s="534"/>
      <c r="E122" s="534"/>
    </row>
    <row r="123" spans="1:6" ht="14.15" customHeight="1" thickBot="1" x14ac:dyDescent="0.35">
      <c r="A123" s="540" t="s">
        <v>128</v>
      </c>
      <c r="B123" s="532">
        <f>SUMIFS(CCM_Budget_Year4!L60:L69,CCM_Budget_Year4!D60:D69,"Operations",CCM_Budget_Year4!C60:C69,"CCM Funding Agreement")</f>
        <v>0</v>
      </c>
      <c r="C123" s="532">
        <f>SUMIFS(CCM_Budget_Year4!L79:L108,CCM_Budget_Year4!D79:D108,"Operations",CCM_Budget_Year4!C79:C108,"CCM Funding Agreement")</f>
        <v>0</v>
      </c>
      <c r="D123" s="533" t="str">
        <f t="shared" ref="D123" si="21">IF($D$125&gt;0,SUM(B123:C124)/$D$125,"")</f>
        <v/>
      </c>
      <c r="E123" s="533" t="str">
        <f t="shared" ref="E123" si="22">IF($C$125&gt;0,C123/$C$125,"")</f>
        <v/>
      </c>
    </row>
    <row r="124" spans="1:6" ht="14.15" customHeight="1" thickBot="1" x14ac:dyDescent="0.35">
      <c r="A124" s="541"/>
      <c r="B124" s="532"/>
      <c r="C124" s="532"/>
      <c r="D124" s="534"/>
      <c r="E124" s="534"/>
    </row>
    <row r="125" spans="1:6" ht="14.15" customHeight="1" thickBot="1" x14ac:dyDescent="0.35">
      <c r="A125" s="535" t="s">
        <v>122</v>
      </c>
      <c r="B125" s="536">
        <f>SUM(B117:B124)</f>
        <v>0</v>
      </c>
      <c r="C125" s="536">
        <f>SUM(C117:C124)</f>
        <v>0</v>
      </c>
      <c r="D125" s="536">
        <f>SUM(B125:C126)</f>
        <v>0</v>
      </c>
      <c r="E125" s="533" t="str">
        <f t="shared" ref="E125" si="23">IF($C$125&gt;0,C125/$C$125,"")</f>
        <v/>
      </c>
    </row>
    <row r="126" spans="1:6" ht="14.15" customHeight="1" thickBot="1" x14ac:dyDescent="0.35">
      <c r="A126" s="535"/>
      <c r="B126" s="537"/>
      <c r="C126" s="537"/>
      <c r="D126" s="537"/>
      <c r="E126" s="534"/>
      <c r="F126" s="99"/>
    </row>
    <row r="127" spans="1:6" ht="14.15" customHeight="1" thickBot="1" x14ac:dyDescent="0.35">
      <c r="A127" s="535" t="s">
        <v>355</v>
      </c>
      <c r="B127" s="533" t="str">
        <f>IF(AND(B125=0,C125=0),"",B125/SUM(B125:C126))</f>
        <v/>
      </c>
      <c r="C127" s="533" t="str">
        <f>IF(AND(B125=0,C125=0),"",C125/SUM(B125:C126))</f>
        <v/>
      </c>
      <c r="D127" s="536"/>
      <c r="E127" s="533"/>
    </row>
    <row r="128" spans="1:6" ht="14.15" customHeight="1" thickBot="1" x14ac:dyDescent="0.35">
      <c r="A128" s="535"/>
      <c r="B128" s="534"/>
      <c r="C128" s="534"/>
      <c r="D128" s="537"/>
      <c r="E128" s="534"/>
    </row>
    <row r="130" spans="1:4" ht="14.15" customHeight="1" thickBot="1" x14ac:dyDescent="0.35">
      <c r="A130" s="542" t="s">
        <v>165</v>
      </c>
      <c r="B130" s="542"/>
      <c r="C130" s="542"/>
      <c r="D130" s="542"/>
    </row>
    <row r="131" spans="1:4" ht="14.15" customHeight="1" thickBot="1" x14ac:dyDescent="0.35">
      <c r="A131" s="535" t="s">
        <v>143</v>
      </c>
      <c r="B131" s="538" t="s">
        <v>137</v>
      </c>
      <c r="C131" s="538" t="s">
        <v>113</v>
      </c>
      <c r="D131" s="535" t="s">
        <v>148</v>
      </c>
    </row>
    <row r="132" spans="1:4" ht="14.15" customHeight="1" thickBot="1" x14ac:dyDescent="0.35">
      <c r="A132" s="535"/>
      <c r="B132" s="539"/>
      <c r="C132" s="539"/>
      <c r="D132" s="535"/>
    </row>
    <row r="133" spans="1:4" ht="14.15" customHeight="1" thickBot="1" x14ac:dyDescent="0.35">
      <c r="A133" s="540" t="s">
        <v>110</v>
      </c>
      <c r="B133" s="532">
        <f>SUMIFS(CCM_Budget_Year4!L60:L69,CCM_Budget_Year4!D60:D69,"Oversight",CCM_Budget_Year4!C60:C69,"CCM Evolution")</f>
        <v>0</v>
      </c>
      <c r="C133" s="532">
        <f>SUMIFS(CCM_Budget_Year4!L79:L108,CCM_Budget_Year4!D79:D108,"Oversight",CCM_Budget_Year4!C79:C108,"CCM Evolution")</f>
        <v>0</v>
      </c>
      <c r="D133" s="533" t="str">
        <f>IF($D$141&gt;0,SUM(B133:C134)/$D$141,"")</f>
        <v/>
      </c>
    </row>
    <row r="134" spans="1:4" ht="14.15" customHeight="1" thickBot="1" x14ac:dyDescent="0.35">
      <c r="A134" s="541"/>
      <c r="B134" s="532"/>
      <c r="C134" s="532"/>
      <c r="D134" s="534"/>
    </row>
    <row r="135" spans="1:4" ht="14.15" customHeight="1" thickBot="1" x14ac:dyDescent="0.35">
      <c r="A135" s="540" t="s">
        <v>114</v>
      </c>
      <c r="B135" s="532">
        <f>SUMIFS(CCM_Budget_Year4!L60:L69,CCM_Budget_Year4!D60:D69,"Engagement",CCM_Budget_Year4!C60:C69,"CCM Evolution")</f>
        <v>0</v>
      </c>
      <c r="C135" s="532">
        <f>SUMIFS(CCM_Budget_Year4!L79:L108,CCM_Budget_Year4!D79:D108,"Engagement",CCM_Budget_Year4!C79:C108,"CCM Evolution")</f>
        <v>0</v>
      </c>
      <c r="D135" s="533" t="str">
        <f t="shared" ref="D135" si="24">IF($D$141&gt;0,SUM(B135:C136)/$D$141,"")</f>
        <v/>
      </c>
    </row>
    <row r="136" spans="1:4" ht="14.15" customHeight="1" thickBot="1" x14ac:dyDescent="0.35">
      <c r="A136" s="541"/>
      <c r="B136" s="532"/>
      <c r="C136" s="532"/>
      <c r="D136" s="534"/>
    </row>
    <row r="137" spans="1:4" ht="14.15" customHeight="1" thickBot="1" x14ac:dyDescent="0.35">
      <c r="A137" s="540" t="s">
        <v>115</v>
      </c>
      <c r="B137" s="532">
        <f>SUMIFS(CCM_Budget_Year4!L60:L69,CCM_Budget_Year4!D60:D69,"Positioning",CCM_Budget_Year4!C60:C69,"CCM Evolution")</f>
        <v>0</v>
      </c>
      <c r="C137" s="532">
        <f>SUMIFS(CCM_Budget_Year4!L79:L108,CCM_Budget_Year4!D79:D108,"Positioning",CCM_Budget_Year4!C79:C108,"CCM Evolution")</f>
        <v>0</v>
      </c>
      <c r="D137" s="533" t="str">
        <f t="shared" ref="D137" si="25">IF($D$141&gt;0,SUM(B137:C138)/$D$141,"")</f>
        <v/>
      </c>
    </row>
    <row r="138" spans="1:4" ht="14.15" customHeight="1" thickBot="1" x14ac:dyDescent="0.35">
      <c r="A138" s="541"/>
      <c r="B138" s="532"/>
      <c r="C138" s="532"/>
      <c r="D138" s="534"/>
    </row>
    <row r="139" spans="1:4" ht="14.15" customHeight="1" thickBot="1" x14ac:dyDescent="0.35">
      <c r="A139" s="540" t="s">
        <v>128</v>
      </c>
      <c r="B139" s="532">
        <f>SUMIFS(CCM_Budget_Year4!L60:L69,CCM_Budget_Year4!D60:D69,"Operations",CCM_Budget_Year4!C60:C69,"CCM Evolution")</f>
        <v>0</v>
      </c>
      <c r="C139" s="532">
        <f>SUMIFS(CCM_Budget_Year4!L79:L108,CCM_Budget_Year4!D79:D108,"Operations",CCM_Budget_Year4!C79:C108,"CCM Evolution")</f>
        <v>0</v>
      </c>
      <c r="D139" s="533" t="str">
        <f t="shared" ref="D139" si="26">IF($D$141&gt;0,SUM(B139:C140)/$D$141,"")</f>
        <v/>
      </c>
    </row>
    <row r="140" spans="1:4" ht="14.15" customHeight="1" thickBot="1" x14ac:dyDescent="0.35">
      <c r="A140" s="541"/>
      <c r="B140" s="532"/>
      <c r="C140" s="532"/>
      <c r="D140" s="534"/>
    </row>
    <row r="141" spans="1:4" ht="14.15" customHeight="1" thickBot="1" x14ac:dyDescent="0.35">
      <c r="A141" s="535" t="s">
        <v>122</v>
      </c>
      <c r="B141" s="536">
        <f>SUM(B133:B140)</f>
        <v>0</v>
      </c>
      <c r="C141" s="536">
        <f>SUM(C133:C140)</f>
        <v>0</v>
      </c>
      <c r="D141" s="548">
        <f>SUM(B141:C142)</f>
        <v>0</v>
      </c>
    </row>
    <row r="142" spans="1:4" ht="14.15" customHeight="1" thickBot="1" x14ac:dyDescent="0.35">
      <c r="A142" s="535"/>
      <c r="B142" s="537"/>
      <c r="C142" s="537"/>
      <c r="D142" s="549"/>
    </row>
    <row r="144" spans="1:4" ht="14.15" customHeight="1" x14ac:dyDescent="0.3">
      <c r="A144" s="543" t="s">
        <v>179</v>
      </c>
      <c r="B144" s="543"/>
      <c r="C144" s="543"/>
    </row>
    <row r="145" spans="1:3" ht="14.15" customHeight="1" x14ac:dyDescent="0.3">
      <c r="A145" s="544" t="s">
        <v>121</v>
      </c>
      <c r="B145" s="545">
        <f>SUMIF(CCM_Budget_Year4!C60:C69,"COVID19RM",CCM_Budget_Year4!L60:L69)</f>
        <v>0</v>
      </c>
      <c r="C145" s="547" t="str">
        <f>IF(B$151&gt;0,B145/B$151,"")</f>
        <v/>
      </c>
    </row>
    <row r="146" spans="1:3" ht="14.15" customHeight="1" x14ac:dyDescent="0.3">
      <c r="A146" s="544"/>
      <c r="B146" s="546"/>
      <c r="C146" s="547"/>
    </row>
    <row r="147" spans="1:3" ht="14.15" customHeight="1" x14ac:dyDescent="0.3">
      <c r="A147" s="544" t="s">
        <v>298</v>
      </c>
      <c r="B147" s="545">
        <f>SUMIFS(CCM_Budget_Year4!L79:L108,CCM_Budget_Year4!C79:C108,"COVID19RM",CCM_Budget_Year4!E79:E108,"External Professional Services")</f>
        <v>0</v>
      </c>
      <c r="C147" s="547" t="str">
        <f t="shared" ref="C147" si="27">IF(B$151&gt;0,B147/B$151,"")</f>
        <v/>
      </c>
    </row>
    <row r="148" spans="1:3" ht="14.15" customHeight="1" x14ac:dyDescent="0.3">
      <c r="A148" s="544"/>
      <c r="B148" s="546"/>
      <c r="C148" s="547"/>
    </row>
    <row r="149" spans="1:3" ht="14.15" customHeight="1" x14ac:dyDescent="0.3">
      <c r="A149" s="544" t="s">
        <v>305</v>
      </c>
      <c r="B149" s="545">
        <f>SUMIFS(CCM_Budget_Year4!L79:L108,CCM_Budget_Year4!C79:C108,"COVID19RM",CCM_Budget_Year4!E79:E108,"&lt;&gt;External Professional Services")</f>
        <v>0</v>
      </c>
      <c r="C149" s="547" t="str">
        <f t="shared" ref="C149" si="28">IF(B$151&gt;0,B149/B$151,"")</f>
        <v/>
      </c>
    </row>
    <row r="150" spans="1:3" ht="14.15" customHeight="1" x14ac:dyDescent="0.3">
      <c r="A150" s="544"/>
      <c r="B150" s="546"/>
      <c r="C150" s="547"/>
    </row>
    <row r="151" spans="1:3" ht="14.15" customHeight="1" x14ac:dyDescent="0.3">
      <c r="A151" s="544" t="s">
        <v>122</v>
      </c>
      <c r="B151" s="545">
        <f>SUM(B145:B150)</f>
        <v>0</v>
      </c>
      <c r="C151" s="547" t="str">
        <f t="shared" ref="C151" si="29">IF(B$151&gt;0,B151/B$151,"")</f>
        <v/>
      </c>
    </row>
    <row r="152" spans="1:3" ht="14.15" customHeight="1" x14ac:dyDescent="0.3">
      <c r="A152" s="544"/>
      <c r="B152" s="546"/>
      <c r="C152" s="547"/>
    </row>
    <row r="153" spans="1:3" ht="14.15" customHeight="1" thickBot="1" x14ac:dyDescent="0.35"/>
    <row r="154" spans="1:3" ht="14.15" customHeight="1" thickBot="1" x14ac:dyDescent="0.35">
      <c r="A154" s="535" t="s">
        <v>177</v>
      </c>
      <c r="B154" s="538" t="s">
        <v>311</v>
      </c>
      <c r="C154" s="530" t="s">
        <v>129</v>
      </c>
    </row>
    <row r="155" spans="1:3" ht="14.15" customHeight="1" thickBot="1" x14ac:dyDescent="0.35">
      <c r="A155" s="535"/>
      <c r="B155" s="539"/>
      <c r="C155" s="531"/>
    </row>
    <row r="156" spans="1:3" ht="14.15" customHeight="1" thickBot="1" x14ac:dyDescent="0.35">
      <c r="A156" s="538" t="s">
        <v>379</v>
      </c>
      <c r="B156" s="536">
        <f>B125</f>
        <v>0</v>
      </c>
      <c r="C156" s="532">
        <f>B15</f>
        <v>91932</v>
      </c>
    </row>
    <row r="157" spans="1:3" ht="14.15" customHeight="1" thickBot="1" x14ac:dyDescent="0.35">
      <c r="A157" s="539"/>
      <c r="B157" s="537"/>
      <c r="C157" s="532"/>
    </row>
    <row r="158" spans="1:3" ht="14.15" customHeight="1" thickBot="1" x14ac:dyDescent="0.35">
      <c r="A158" s="535" t="s">
        <v>380</v>
      </c>
      <c r="B158" s="532">
        <f>C125</f>
        <v>0</v>
      </c>
      <c r="C158" s="532">
        <f>C15</f>
        <v>0</v>
      </c>
    </row>
    <row r="159" spans="1:3" ht="14.15" customHeight="1" thickBot="1" x14ac:dyDescent="0.35">
      <c r="A159" s="535"/>
      <c r="B159" s="532"/>
      <c r="C159" s="532"/>
    </row>
    <row r="160" spans="1:3" ht="14.15" customHeight="1" thickBot="1" x14ac:dyDescent="0.35"/>
    <row r="161" spans="1:3" ht="14.15" customHeight="1" thickBot="1" x14ac:dyDescent="0.35">
      <c r="A161" s="535" t="s">
        <v>163</v>
      </c>
      <c r="B161" s="538" t="s">
        <v>311</v>
      </c>
      <c r="C161" s="530" t="s">
        <v>129</v>
      </c>
    </row>
    <row r="162" spans="1:3" ht="14.15" customHeight="1" thickBot="1" x14ac:dyDescent="0.35">
      <c r="A162" s="535"/>
      <c r="B162" s="539"/>
      <c r="C162" s="531"/>
    </row>
    <row r="163" spans="1:3" ht="14.15" customHeight="1" thickBot="1" x14ac:dyDescent="0.35">
      <c r="A163" s="538" t="s">
        <v>379</v>
      </c>
      <c r="B163" s="536">
        <f>B141</f>
        <v>0</v>
      </c>
      <c r="C163" s="532">
        <f>B31</f>
        <v>0</v>
      </c>
    </row>
    <row r="164" spans="1:3" ht="14.15" customHeight="1" thickBot="1" x14ac:dyDescent="0.35">
      <c r="A164" s="539"/>
      <c r="B164" s="537"/>
      <c r="C164" s="532"/>
    </row>
    <row r="165" spans="1:3" ht="14.15" customHeight="1" thickBot="1" x14ac:dyDescent="0.35">
      <c r="A165" s="535" t="s">
        <v>380</v>
      </c>
      <c r="B165" s="532">
        <f>C141</f>
        <v>0</v>
      </c>
      <c r="C165" s="532">
        <f>C31</f>
        <v>0</v>
      </c>
    </row>
    <row r="166" spans="1:3" ht="14.15" customHeight="1" thickBot="1" x14ac:dyDescent="0.35">
      <c r="A166" s="535"/>
      <c r="B166" s="532"/>
      <c r="C166" s="532"/>
    </row>
    <row r="167" spans="1:3" ht="14.15" customHeight="1" thickBot="1" x14ac:dyDescent="0.35"/>
    <row r="168" spans="1:3" ht="14.15" customHeight="1" thickBot="1" x14ac:dyDescent="0.35">
      <c r="A168" s="535" t="s">
        <v>179</v>
      </c>
      <c r="B168" s="538" t="s">
        <v>311</v>
      </c>
      <c r="C168" s="530" t="s">
        <v>129</v>
      </c>
    </row>
    <row r="169" spans="1:3" ht="14.15" customHeight="1" thickBot="1" x14ac:dyDescent="0.35">
      <c r="A169" s="535"/>
      <c r="B169" s="539"/>
      <c r="C169" s="531"/>
    </row>
    <row r="170" spans="1:3" ht="14.15" customHeight="1" thickBot="1" x14ac:dyDescent="0.35">
      <c r="A170" s="538" t="s">
        <v>379</v>
      </c>
      <c r="B170" s="536">
        <f>B145</f>
        <v>0</v>
      </c>
      <c r="C170" s="532">
        <f>B36</f>
        <v>0</v>
      </c>
    </row>
    <row r="171" spans="1:3" ht="14.15" customHeight="1" thickBot="1" x14ac:dyDescent="0.35">
      <c r="A171" s="539"/>
      <c r="B171" s="537"/>
      <c r="C171" s="532"/>
    </row>
    <row r="172" spans="1:3" ht="14.15" customHeight="1" thickBot="1" x14ac:dyDescent="0.35">
      <c r="A172" s="535" t="s">
        <v>380</v>
      </c>
      <c r="B172" s="532">
        <f>SUM(B147:B150)</f>
        <v>0</v>
      </c>
      <c r="C172" s="532">
        <f>SUM(B38:B41)</f>
        <v>0</v>
      </c>
    </row>
    <row r="173" spans="1:3" ht="14.15" customHeight="1" thickBot="1" x14ac:dyDescent="0.35">
      <c r="A173" s="535"/>
      <c r="B173" s="532"/>
      <c r="C173" s="532"/>
    </row>
  </sheetData>
  <sheetProtection algorithmName="SHA-512" hashValue="a9M+0PZRG65TtMqfO1FvixMgqWmmgpc46irKac9XcYzbv9egq5Wa6mrU2RB2Tnbw0q9Pzbhzpj+Dr0M05j7Zmw==" saltValue="p4R3MsPrkcm/H/SwsPN+jg==" spinCount="100000" sheet="1" objects="1" scenarios="1"/>
  <mergeCells count="288">
    <mergeCell ref="A172:A173"/>
    <mergeCell ref="B172:B173"/>
    <mergeCell ref="C172:C173"/>
    <mergeCell ref="A168:A169"/>
    <mergeCell ref="B168:B169"/>
    <mergeCell ref="C168:C169"/>
    <mergeCell ref="A170:A171"/>
    <mergeCell ref="B170:B171"/>
    <mergeCell ref="C170:C171"/>
    <mergeCell ref="A163:A164"/>
    <mergeCell ref="B163:B164"/>
    <mergeCell ref="C163:C164"/>
    <mergeCell ref="A165:A166"/>
    <mergeCell ref="B165:B166"/>
    <mergeCell ref="C165:C166"/>
    <mergeCell ref="A158:A159"/>
    <mergeCell ref="B158:B159"/>
    <mergeCell ref="C158:C159"/>
    <mergeCell ref="A161:A162"/>
    <mergeCell ref="B161:B162"/>
    <mergeCell ref="C161:C162"/>
    <mergeCell ref="A154:A155"/>
    <mergeCell ref="B154:B155"/>
    <mergeCell ref="C154:C155"/>
    <mergeCell ref="A156:A157"/>
    <mergeCell ref="B156:B157"/>
    <mergeCell ref="C156:C157"/>
    <mergeCell ref="A149:A150"/>
    <mergeCell ref="B149:B150"/>
    <mergeCell ref="C149:C150"/>
    <mergeCell ref="A151:A152"/>
    <mergeCell ref="B151:B152"/>
    <mergeCell ref="C151:C152"/>
    <mergeCell ref="A144:C144"/>
    <mergeCell ref="A145:A146"/>
    <mergeCell ref="B145:B146"/>
    <mergeCell ref="C145:C146"/>
    <mergeCell ref="A147:A148"/>
    <mergeCell ref="B147:B148"/>
    <mergeCell ref="C147:C148"/>
    <mergeCell ref="A139:A140"/>
    <mergeCell ref="B139:B140"/>
    <mergeCell ref="C139:C140"/>
    <mergeCell ref="D139:D140"/>
    <mergeCell ref="A141:A142"/>
    <mergeCell ref="B141:B142"/>
    <mergeCell ref="C141:C142"/>
    <mergeCell ref="D141:D142"/>
    <mergeCell ref="A135:A136"/>
    <mergeCell ref="B135:B136"/>
    <mergeCell ref="C135:C136"/>
    <mergeCell ref="D135:D136"/>
    <mergeCell ref="A137:A138"/>
    <mergeCell ref="B137:B138"/>
    <mergeCell ref="C137:C138"/>
    <mergeCell ref="D137:D138"/>
    <mergeCell ref="A131:A132"/>
    <mergeCell ref="B131:B132"/>
    <mergeCell ref="C131:C132"/>
    <mergeCell ref="D131:D132"/>
    <mergeCell ref="A133:A134"/>
    <mergeCell ref="B133:B134"/>
    <mergeCell ref="C133:C134"/>
    <mergeCell ref="D133:D134"/>
    <mergeCell ref="A127:A128"/>
    <mergeCell ref="B127:B128"/>
    <mergeCell ref="C127:C128"/>
    <mergeCell ref="D127:D128"/>
    <mergeCell ref="E127:E128"/>
    <mergeCell ref="A130:D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08:A109"/>
    <mergeCell ref="B108:B109"/>
    <mergeCell ref="C108:C109"/>
    <mergeCell ref="D108:D109"/>
    <mergeCell ref="A111:E112"/>
    <mergeCell ref="A114:E114"/>
    <mergeCell ref="A104:A105"/>
    <mergeCell ref="B104:B105"/>
    <mergeCell ref="C104:C105"/>
    <mergeCell ref="D104:D105"/>
    <mergeCell ref="A106:A107"/>
    <mergeCell ref="B106:B107"/>
    <mergeCell ref="C106:C107"/>
    <mergeCell ref="D106:D107"/>
    <mergeCell ref="A99:A100"/>
    <mergeCell ref="B99:B100"/>
    <mergeCell ref="C99:C100"/>
    <mergeCell ref="D99:D100"/>
    <mergeCell ref="A101:A102"/>
    <mergeCell ref="B101:B102"/>
    <mergeCell ref="C101:C102"/>
    <mergeCell ref="D101:D102"/>
    <mergeCell ref="A94:A95"/>
    <mergeCell ref="B94:B95"/>
    <mergeCell ref="C94:C95"/>
    <mergeCell ref="D94:D95"/>
    <mergeCell ref="A97:A98"/>
    <mergeCell ref="B97:B98"/>
    <mergeCell ref="C97:C98"/>
    <mergeCell ref="D97:D98"/>
    <mergeCell ref="A90:A91"/>
    <mergeCell ref="B90:B91"/>
    <mergeCell ref="C90:C91"/>
    <mergeCell ref="D90:D91"/>
    <mergeCell ref="A92:A93"/>
    <mergeCell ref="B92:B93"/>
    <mergeCell ref="C92:C93"/>
    <mergeCell ref="D92:D93"/>
    <mergeCell ref="A84:A85"/>
    <mergeCell ref="B84:B85"/>
    <mergeCell ref="C84:C85"/>
    <mergeCell ref="A86:A87"/>
    <mergeCell ref="B86:B87"/>
    <mergeCell ref="C86:C87"/>
    <mergeCell ref="A79:C79"/>
    <mergeCell ref="A80:A81"/>
    <mergeCell ref="B80:B81"/>
    <mergeCell ref="C80:C81"/>
    <mergeCell ref="A82:A83"/>
    <mergeCell ref="B82:B83"/>
    <mergeCell ref="C82:C83"/>
    <mergeCell ref="A73:A74"/>
    <mergeCell ref="B73:B74"/>
    <mergeCell ref="C73:C74"/>
    <mergeCell ref="D73:D74"/>
    <mergeCell ref="A75:A76"/>
    <mergeCell ref="B75:B76"/>
    <mergeCell ref="C75:C76"/>
    <mergeCell ref="D75:D76"/>
    <mergeCell ref="A69:A70"/>
    <mergeCell ref="B69:B70"/>
    <mergeCell ref="C69:C70"/>
    <mergeCell ref="D69:D70"/>
    <mergeCell ref="A71:A72"/>
    <mergeCell ref="B71:B72"/>
    <mergeCell ref="C71:C72"/>
    <mergeCell ref="D71:D72"/>
    <mergeCell ref="A64:D64"/>
    <mergeCell ref="A65:A66"/>
    <mergeCell ref="B65:B66"/>
    <mergeCell ref="C65:C66"/>
    <mergeCell ref="D65:D66"/>
    <mergeCell ref="A67:A68"/>
    <mergeCell ref="B67:B68"/>
    <mergeCell ref="C67:C68"/>
    <mergeCell ref="D67:D68"/>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5:E46"/>
    <mergeCell ref="A48:E48"/>
    <mergeCell ref="A49:A50"/>
    <mergeCell ref="B49:B50"/>
    <mergeCell ref="C49:C50"/>
    <mergeCell ref="D49:D50"/>
    <mergeCell ref="E49:E50"/>
    <mergeCell ref="A40:A41"/>
    <mergeCell ref="B40:B41"/>
    <mergeCell ref="C40:C41"/>
    <mergeCell ref="A42:A43"/>
    <mergeCell ref="B42:B43"/>
    <mergeCell ref="C42:C43"/>
    <mergeCell ref="A35:C35"/>
    <mergeCell ref="A36:A37"/>
    <mergeCell ref="B36:B37"/>
    <mergeCell ref="C36:C37"/>
    <mergeCell ref="A38:A39"/>
    <mergeCell ref="B38:B39"/>
    <mergeCell ref="C38:C39"/>
    <mergeCell ref="A29:A30"/>
    <mergeCell ref="B29:B30"/>
    <mergeCell ref="C29:C30"/>
    <mergeCell ref="A23:A24"/>
    <mergeCell ref="B23:B24"/>
    <mergeCell ref="C23:C24"/>
    <mergeCell ref="D23:D24"/>
    <mergeCell ref="D29:D30"/>
    <mergeCell ref="A31:A32"/>
    <mergeCell ref="B31:B32"/>
    <mergeCell ref="C31:C32"/>
    <mergeCell ref="D31:D32"/>
    <mergeCell ref="A25:A26"/>
    <mergeCell ref="B25:B26"/>
    <mergeCell ref="C25:C26"/>
    <mergeCell ref="D25:D26"/>
    <mergeCell ref="A27:A28"/>
    <mergeCell ref="B27:B28"/>
    <mergeCell ref="C27:C28"/>
    <mergeCell ref="D27:D28"/>
    <mergeCell ref="A17:A18"/>
    <mergeCell ref="B17:B18"/>
    <mergeCell ref="C17:C18"/>
    <mergeCell ref="D17:D18"/>
    <mergeCell ref="E17:E18"/>
    <mergeCell ref="A20:D20"/>
    <mergeCell ref="A21:A22"/>
    <mergeCell ref="B21:B22"/>
    <mergeCell ref="C21:C22"/>
    <mergeCell ref="D21:D22"/>
    <mergeCell ref="A13:A14"/>
    <mergeCell ref="B13:B14"/>
    <mergeCell ref="C13:C14"/>
    <mergeCell ref="D13:D14"/>
    <mergeCell ref="E13:E14"/>
    <mergeCell ref="A15:A16"/>
    <mergeCell ref="B15:B16"/>
    <mergeCell ref="C15:C16"/>
    <mergeCell ref="D15:D16"/>
    <mergeCell ref="E15:E16"/>
    <mergeCell ref="A9:A10"/>
    <mergeCell ref="B9:B10"/>
    <mergeCell ref="C9:C10"/>
    <mergeCell ref="D9:D10"/>
    <mergeCell ref="E9:E10"/>
    <mergeCell ref="A11:A12"/>
    <mergeCell ref="B11:B12"/>
    <mergeCell ref="C11:C12"/>
    <mergeCell ref="D11:D12"/>
    <mergeCell ref="E11:E12"/>
    <mergeCell ref="A1:E2"/>
    <mergeCell ref="A4:E4"/>
    <mergeCell ref="A5:A6"/>
    <mergeCell ref="B5:B6"/>
    <mergeCell ref="C5:C6"/>
    <mergeCell ref="D5:D6"/>
    <mergeCell ref="E5:E6"/>
    <mergeCell ref="A7:A8"/>
    <mergeCell ref="B7:B8"/>
    <mergeCell ref="C7:C8"/>
    <mergeCell ref="D7:D8"/>
    <mergeCell ref="E7:E8"/>
  </mergeCells>
  <conditionalFormatting sqref="A15 A17">
    <cfRule type="cellIs" dxfId="63" priority="93" operator="equal">
      <formula>"Engagement"</formula>
    </cfRule>
    <cfRule type="cellIs" dxfId="62" priority="90" operator="equal">
      <formula>"Operations"</formula>
    </cfRule>
    <cfRule type="cellIs" dxfId="61" priority="89" operator="equal">
      <formula>"Positioning"</formula>
    </cfRule>
    <cfRule type="cellIs" dxfId="60" priority="94" operator="equal">
      <formula>"Oversight"</formula>
    </cfRule>
  </conditionalFormatting>
  <conditionalFormatting sqref="A59 A61">
    <cfRule type="cellIs" dxfId="59" priority="69" operator="equal">
      <formula>"Positioning"</formula>
    </cfRule>
    <cfRule type="cellIs" dxfId="58" priority="73" operator="equal">
      <formula>"Engagement"</formula>
    </cfRule>
    <cfRule type="cellIs" dxfId="57" priority="74" operator="equal">
      <formula>"Oversight"</formula>
    </cfRule>
    <cfRule type="cellIs" dxfId="56" priority="70" operator="equal">
      <formula>"Operations"</formula>
    </cfRule>
  </conditionalFormatting>
  <conditionalFormatting sqref="A125 A127">
    <cfRule type="cellIs" dxfId="55" priority="32" operator="equal">
      <formula>"Positioning"</formula>
    </cfRule>
    <cfRule type="cellIs" dxfId="54" priority="33" operator="equal">
      <formula>"Operations"</formula>
    </cfRule>
    <cfRule type="cellIs" dxfId="53" priority="36" operator="equal">
      <formula>"Engagement"</formula>
    </cfRule>
    <cfRule type="cellIs" dxfId="52" priority="37" operator="equal">
      <formula>"Oversight"</formula>
    </cfRule>
  </conditionalFormatting>
  <conditionalFormatting sqref="A154:C159">
    <cfRule type="cellIs" dxfId="51" priority="25" operator="equal">
      <formula>"Positioning"</formula>
    </cfRule>
    <cfRule type="cellIs" dxfId="50" priority="26" operator="equal">
      <formula>"Operations"</formula>
    </cfRule>
    <cfRule type="cellIs" dxfId="49" priority="29" operator="equal">
      <formula>"Engagement"</formula>
    </cfRule>
    <cfRule type="cellIs" dxfId="48" priority="30" operator="equal">
      <formula>"Oversight"</formula>
    </cfRule>
  </conditionalFormatting>
  <conditionalFormatting sqref="A161:C166">
    <cfRule type="cellIs" dxfId="47" priority="19" operator="equal">
      <formula>"Positioning"</formula>
    </cfRule>
    <cfRule type="cellIs" dxfId="46" priority="20" operator="equal">
      <formula>"Operations"</formula>
    </cfRule>
    <cfRule type="cellIs" dxfId="45" priority="23" operator="equal">
      <formula>"Engagement"</formula>
    </cfRule>
    <cfRule type="cellIs" dxfId="44" priority="24" operator="equal">
      <formula>"Oversight"</formula>
    </cfRule>
  </conditionalFormatting>
  <conditionalFormatting sqref="A168:C173">
    <cfRule type="cellIs" dxfId="43" priority="17" operator="equal">
      <formula>"Engagement"</formula>
    </cfRule>
    <cfRule type="cellIs" dxfId="42" priority="18" operator="equal">
      <formula>"Oversight"</formula>
    </cfRule>
    <cfRule type="cellIs" dxfId="41" priority="13" operator="equal">
      <formula>"Positioning"</formula>
    </cfRule>
    <cfRule type="cellIs" dxfId="40" priority="14" operator="equal">
      <formula>"Operations"</formula>
    </cfRule>
  </conditionalFormatting>
  <conditionalFormatting sqref="A90:D95">
    <cfRule type="cellIs" dxfId="39" priority="62" operator="equal">
      <formula>"Positioning"</formula>
    </cfRule>
    <cfRule type="cellIs" dxfId="38" priority="63" operator="equal">
      <formula>"Operations"</formula>
    </cfRule>
    <cfRule type="cellIs" dxfId="37" priority="66" operator="equal">
      <formula>"Engagement"</formula>
    </cfRule>
    <cfRule type="cellIs" dxfId="36" priority="67" operator="equal">
      <formula>"Oversight"</formula>
    </cfRule>
  </conditionalFormatting>
  <conditionalFormatting sqref="A97:D102">
    <cfRule type="cellIs" dxfId="35" priority="7" operator="equal">
      <formula>"Positioning"</formula>
    </cfRule>
    <cfRule type="cellIs" dxfId="34" priority="8" operator="equal">
      <formula>"Operations"</formula>
    </cfRule>
    <cfRule type="cellIs" dxfId="33" priority="11" operator="equal">
      <formula>"Engagement"</formula>
    </cfRule>
    <cfRule type="cellIs" dxfId="32" priority="12" operator="equal">
      <formula>"Oversight"</formula>
    </cfRule>
  </conditionalFormatting>
  <conditionalFormatting sqref="A104:D109">
    <cfRule type="cellIs" dxfId="31" priority="2" operator="equal">
      <formula>"Operations"</formula>
    </cfRule>
    <cfRule type="cellIs" dxfId="30" priority="5" operator="equal">
      <formula>"Engagement"</formula>
    </cfRule>
    <cfRule type="cellIs" dxfId="29" priority="6" operator="equal">
      <formula>"Oversight"</formula>
    </cfRule>
    <cfRule type="cellIs" dxfId="28" priority="1" operator="equal">
      <formula>"Positioning"</formula>
    </cfRule>
  </conditionalFormatting>
  <conditionalFormatting sqref="A5:E18">
    <cfRule type="cellIs" dxfId="27" priority="105" operator="equal">
      <formula>"Engagement"</formula>
    </cfRule>
    <cfRule type="cellIs" dxfId="26" priority="102" operator="equal">
      <formula>"Operations"</formula>
    </cfRule>
    <cfRule type="cellIs" dxfId="25" priority="101" operator="equal">
      <formula>"Positioning"</formula>
    </cfRule>
    <cfRule type="cellIs" dxfId="24" priority="106" operator="equal">
      <formula>"Oversight"</formula>
    </cfRule>
  </conditionalFormatting>
  <conditionalFormatting sqref="A49:E62">
    <cfRule type="cellIs" dxfId="23" priority="82" operator="equal">
      <formula>"Operations"</formula>
    </cfRule>
    <cfRule type="cellIs" dxfId="22" priority="81" operator="equal">
      <formula>"Positioning"</formula>
    </cfRule>
    <cfRule type="cellIs" dxfId="21" priority="85" operator="equal">
      <formula>"Engagement"</formula>
    </cfRule>
    <cfRule type="cellIs" dxfId="20" priority="86" operator="equal">
      <formula>"Oversight"</formula>
    </cfRule>
  </conditionalFormatting>
  <conditionalFormatting sqref="A115:E128">
    <cfRule type="cellIs" dxfId="19" priority="48" operator="equal">
      <formula>"Engagement"</formula>
    </cfRule>
    <cfRule type="cellIs" dxfId="18" priority="45" operator="equal">
      <formula>"Operations"</formula>
    </cfRule>
    <cfRule type="cellIs" dxfId="17" priority="44" operator="equal">
      <formula>"Positioning"</formula>
    </cfRule>
    <cfRule type="cellIs" dxfId="16" priority="49" operator="equal">
      <formula>"Oversight"</formula>
    </cfRule>
  </conditionalFormatting>
  <conditionalFormatting sqref="D25:D26">
    <cfRule type="expression" dxfId="15" priority="87">
      <formula>$F$97/$F$103&lt;0.15</formula>
    </cfRule>
  </conditionalFormatting>
  <conditionalFormatting sqref="D5:E5">
    <cfRule type="cellIs" dxfId="14" priority="95" operator="equal">
      <formula>"Positioning"</formula>
    </cfRule>
    <cfRule type="cellIs" dxfId="13" priority="96" operator="equal">
      <formula>"Operations"</formula>
    </cfRule>
    <cfRule type="cellIs" dxfId="12" priority="99" operator="equal">
      <formula>"Engagement"</formula>
    </cfRule>
    <cfRule type="cellIs" dxfId="11" priority="100" operator="equal">
      <formula>"Oversight"</formula>
    </cfRule>
  </conditionalFormatting>
  <conditionalFormatting sqref="D9:E10">
    <cfRule type="expression" dxfId="10" priority="88">
      <formula>$F$97/$F$103&lt;0.15</formula>
    </cfRule>
  </conditionalFormatting>
  <conditionalFormatting sqref="D49:E49">
    <cfRule type="cellIs" dxfId="9" priority="80" operator="equal">
      <formula>"Oversight"</formula>
    </cfRule>
    <cfRule type="cellIs" dxfId="8" priority="76" operator="equal">
      <formula>"Operations"</formula>
    </cfRule>
    <cfRule type="cellIs" dxfId="7" priority="75" operator="equal">
      <formula>"Positioning"</formula>
    </cfRule>
    <cfRule type="cellIs" dxfId="6" priority="79" operator="equal">
      <formula>"Engagement"</formula>
    </cfRule>
  </conditionalFormatting>
  <conditionalFormatting sqref="D53:E54">
    <cfRule type="expression" dxfId="5" priority="68">
      <formula>$F$97/$F$103&lt;0.15</formula>
    </cfRule>
  </conditionalFormatting>
  <conditionalFormatting sqref="D115:E115">
    <cfRule type="cellIs" dxfId="4" priority="43" operator="equal">
      <formula>"Oversight"</formula>
    </cfRule>
    <cfRule type="cellIs" dxfId="3" priority="42" operator="equal">
      <formula>"Engagement"</formula>
    </cfRule>
    <cfRule type="cellIs" dxfId="2" priority="39" operator="equal">
      <formula>"Operations"</formula>
    </cfRule>
    <cfRule type="cellIs" dxfId="1" priority="38" operator="equal">
      <formula>"Positioning"</formula>
    </cfRule>
  </conditionalFormatting>
  <conditionalFormatting sqref="D119:E120">
    <cfRule type="expression" dxfId="0" priority="31">
      <formula>$F$97/$F$103&lt;0.15</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BFB7-3D8E-4F85-A1CA-514F06F6BF03}">
  <dimension ref="A1:Q221"/>
  <sheetViews>
    <sheetView workbookViewId="0">
      <selection sqref="A1:XFD1048576"/>
    </sheetView>
  </sheetViews>
  <sheetFormatPr baseColWidth="10" defaultColWidth="8.58203125" defaultRowHeight="14" x14ac:dyDescent="0.3"/>
  <cols>
    <col min="1" max="8" width="10.58203125" customWidth="1"/>
    <col min="9" max="9" width="12" customWidth="1"/>
    <col min="10" max="17" width="10.58203125" customWidth="1"/>
  </cols>
  <sheetData>
    <row r="1" spans="1:17" ht="14.5" thickBot="1" x14ac:dyDescent="0.35">
      <c r="A1" s="239"/>
      <c r="B1" s="239" t="str">
        <f>CCM_Budget_Year1!B18</f>
        <v>CCM / RCM Name</v>
      </c>
      <c r="C1" s="239" t="str">
        <f>CCM_Budget_Year1!B19</f>
        <v>CCM Agreement No</v>
      </c>
      <c r="D1" s="239" t="str">
        <f>CCM_Budget_Year1!B22</f>
        <v>Currency</v>
      </c>
      <c r="E1" s="239" t="str">
        <f>CCM_Budget_Year1!B25</f>
        <v>Agreement Year</v>
      </c>
      <c r="F1" s="239" t="str">
        <f>Table443541[[#Headers],[Source of funds]]</f>
        <v>Source of funds</v>
      </c>
      <c r="G1" s="239" t="str">
        <f>Table443541[[#Headers],[Area of Responsibility]]</f>
        <v>Area of Responsibility</v>
      </c>
      <c r="H1" s="239" t="str">
        <f>Table443541[[#Headers],[Cost Grouping]]</f>
        <v>Cost Grouping</v>
      </c>
      <c r="I1" s="239" t="str">
        <f>Table443541[[#Headers],[Description]]</f>
        <v>Description</v>
      </c>
      <c r="J1" s="239" t="str">
        <f>Table443541[[#Headers],[Budget]]</f>
        <v>Budget</v>
      </c>
      <c r="K1" s="239" t="str">
        <f>CCM_Budget_Year1!H59</f>
        <v>Expenditure</v>
      </c>
      <c r="L1" s="239" t="str">
        <f>CCM_Budget_Year1!I59</f>
        <v>Budget Description</v>
      </c>
      <c r="M1" s="239" t="str">
        <f>CCM_Budget_Year1!J59</f>
        <v>Absorption rate</v>
      </c>
      <c r="N1" s="239" t="str">
        <f>CCM_Budget_Year1!K59</f>
        <v>Comments</v>
      </c>
      <c r="O1" s="239" t="str">
        <f>CCM_Budget_Year1!L59</f>
        <v>Verified Expenditure</v>
      </c>
      <c r="P1" s="239" t="str">
        <f>CCM_Budget_Year1!M59</f>
        <v>Absorption rate</v>
      </c>
      <c r="Q1" s="239" t="str">
        <f>CCM_Budget_Year1!N59</f>
        <v>Comments</v>
      </c>
    </row>
    <row r="2" spans="1:17" ht="14.5" thickBot="1" x14ac:dyDescent="0.35">
      <c r="A2" s="239">
        <f>CCM_Budget_Year1!B60</f>
        <v>1</v>
      </c>
      <c r="B2" s="239" t="str">
        <f>CCM_Budget_Year1!$D$18</f>
        <v>CCM El Salvador</v>
      </c>
      <c r="C2" s="239" t="str">
        <f>CCM_Budget_Year1!$D$19</f>
        <v>SLV-CFUND-2309</v>
      </c>
      <c r="D2" s="239" t="str">
        <f>CCM_Budget_Year1!$D$22</f>
        <v>USD</v>
      </c>
      <c r="E2" s="239" t="str">
        <f>CCM_Budget_Year1!$D$25</f>
        <v>Year 1</v>
      </c>
      <c r="F2" s="85" t="str">
        <f>CCM_Budget_Year1!C60</f>
        <v>CCM Funding Agreement</v>
      </c>
      <c r="G2" s="85" t="str">
        <f>CCM_Budget_Year1!D60</f>
        <v>Operations</v>
      </c>
      <c r="H2" s="85" t="str">
        <f>CCM_Budget_Year1!E60</f>
        <v>Human resources</v>
      </c>
      <c r="I2" s="85" t="str">
        <f>CCM_Budget_Year1!F60</f>
        <v>CCM Secretariat Staff - Gross salaries</v>
      </c>
      <c r="J2" s="86">
        <f>CCM_Budget_Year1!G60</f>
        <v>60682</v>
      </c>
      <c r="K2" s="86">
        <f>CCM_Budget_Year1!H60</f>
        <v>60682.05</v>
      </c>
      <c r="L2" s="85" t="str">
        <f>CCM_Budget_Year1!I60</f>
        <v>Salarios y Prestaciones incluyendo aguinaldo para las dos posiciones del CCM Fundin</v>
      </c>
      <c r="M2" s="237">
        <f>CCM_Budget_Year1!J60</f>
        <v>1.0000008239675686</v>
      </c>
      <c r="N2" s="85">
        <f>CCM_Budget_Year1!K60</f>
        <v>0</v>
      </c>
      <c r="O2" s="86">
        <f>CCM_Budget_Year1!L60</f>
        <v>0</v>
      </c>
      <c r="P2" s="237">
        <f>CCM_Budget_Year1!M60</f>
        <v>0</v>
      </c>
      <c r="Q2" s="85">
        <f>CCM_Budget_Year1!N60</f>
        <v>0</v>
      </c>
    </row>
    <row r="3" spans="1:17" ht="14.5" thickBot="1" x14ac:dyDescent="0.35">
      <c r="A3" s="239">
        <f>CCM_Budget_Year1!B61</f>
        <v>2</v>
      </c>
      <c r="B3" s="239" t="str">
        <f>CCM_Budget_Year1!$D$18</f>
        <v>CCM El Salvador</v>
      </c>
      <c r="C3" s="239" t="str">
        <f>CCM_Budget_Year1!$D$19</f>
        <v>SLV-CFUND-2309</v>
      </c>
      <c r="D3" s="239" t="str">
        <f>CCM_Budget_Year1!$D$22</f>
        <v>USD</v>
      </c>
      <c r="E3" s="239" t="str">
        <f>CCM_Budget_Year1!$D$25</f>
        <v>Year 1</v>
      </c>
      <c r="F3" s="85" t="str">
        <f>CCM_Budget_Year1!C61</f>
        <v>CCM Funding Agreement</v>
      </c>
      <c r="G3" s="85" t="str">
        <f>CCM_Budget_Year1!D61</f>
        <v>Operations</v>
      </c>
      <c r="H3" s="85" t="str">
        <f>CCM_Budget_Year1!E61</f>
        <v>Indirect and Overhead costs</v>
      </c>
      <c r="I3" s="85" t="str">
        <f>CCM_Budget_Year1!F61</f>
        <v>Office rent</v>
      </c>
      <c r="J3" s="86">
        <f>CCM_Budget_Year1!G61</f>
        <v>500</v>
      </c>
      <c r="K3" s="86">
        <f>CCM_Budget_Year1!H61</f>
        <v>292.72000000000003</v>
      </c>
      <c r="L3" s="85" t="str">
        <f>CCM_Budget_Year1!I61</f>
        <v>Insumos de oficina.</v>
      </c>
      <c r="M3" s="237">
        <f>CCM_Budget_Year1!J61</f>
        <v>0.58544000000000007</v>
      </c>
      <c r="N3" s="85" t="str">
        <f>CCM_Budget_Year1!K61</f>
        <v>Saldo remanente en esta línea es de $25.23, que se utilizará en las actividades del 2024.</v>
      </c>
      <c r="O3" s="86">
        <f>CCM_Budget_Year1!L61</f>
        <v>0</v>
      </c>
      <c r="P3" s="237">
        <f>CCM_Budget_Year1!M61</f>
        <v>0</v>
      </c>
      <c r="Q3" s="85">
        <f>CCM_Budget_Year1!N61</f>
        <v>0</v>
      </c>
    </row>
    <row r="4" spans="1:17" ht="14.5" thickBot="1" x14ac:dyDescent="0.35">
      <c r="A4" s="239">
        <f>CCM_Budget_Year1!B62</f>
        <v>3</v>
      </c>
      <c r="B4" s="239" t="str">
        <f>CCM_Budget_Year1!$D$18</f>
        <v>CCM El Salvador</v>
      </c>
      <c r="C4" s="239" t="str">
        <f>CCM_Budget_Year1!$D$19</f>
        <v>SLV-CFUND-2309</v>
      </c>
      <c r="D4" s="239" t="str">
        <f>CCM_Budget_Year1!$D$22</f>
        <v>USD</v>
      </c>
      <c r="E4" s="239" t="str">
        <f>CCM_Budget_Year1!$D$25</f>
        <v>Year 1</v>
      </c>
      <c r="F4" s="85" t="str">
        <f>CCM_Budget_Year1!C62</f>
        <v>CCM Funding Agreement</v>
      </c>
      <c r="G4" s="85" t="str">
        <f>CCM_Budget_Year1!D62</f>
        <v>Operations</v>
      </c>
      <c r="H4" s="85" t="str">
        <f>CCM_Budget_Year1!E62</f>
        <v>Indirect and Overhead costs</v>
      </c>
      <c r="I4" s="85" t="str">
        <f>CCM_Budget_Year1!F62</f>
        <v>Office rent</v>
      </c>
      <c r="J4" s="86">
        <f>CCM_Budget_Year1!G62</f>
        <v>20000</v>
      </c>
      <c r="K4" s="86">
        <f>CCM_Budget_Year1!H62</f>
        <v>19839.72</v>
      </c>
      <c r="L4" s="85" t="str">
        <f>CCM_Budget_Year1!I62</f>
        <v xml:space="preserve">Incluye renta de oficina, electricidad, uso de  cuentas de email, antivirus, lineas moviles, licencias de correo electrónico,sofware CANVA Pro,  etc. Se cuenta con un detalle de costos proporcionados por el administrador </v>
      </c>
      <c r="M4" s="237">
        <f>CCM_Budget_Year1!J62</f>
        <v>0.99198600000000003</v>
      </c>
      <c r="N4" s="85" t="str">
        <f>CCM_Budget_Year1!K62</f>
        <v>El Saldo remanente es de $160.28 los que se utilizarán en actividades del 2024.</v>
      </c>
      <c r="O4" s="86">
        <f>CCM_Budget_Year1!L62</f>
        <v>0</v>
      </c>
      <c r="P4" s="237">
        <f>CCM_Budget_Year1!M62</f>
        <v>0</v>
      </c>
      <c r="Q4" s="85">
        <f>CCM_Budget_Year1!N62</f>
        <v>0</v>
      </c>
    </row>
    <row r="5" spans="1:17" ht="14.5" thickBot="1" x14ac:dyDescent="0.35">
      <c r="A5" s="239">
        <f>CCM_Budget_Year1!B63</f>
        <v>4</v>
      </c>
      <c r="B5" s="239" t="str">
        <f>CCM_Budget_Year1!$D$18</f>
        <v>CCM El Salvador</v>
      </c>
      <c r="C5" s="239" t="str">
        <f>CCM_Budget_Year1!$D$19</f>
        <v>SLV-CFUND-2309</v>
      </c>
      <c r="D5" s="239" t="str">
        <f>CCM_Budget_Year1!$D$22</f>
        <v>USD</v>
      </c>
      <c r="E5" s="239" t="str">
        <f>CCM_Budget_Year1!$D$25</f>
        <v>Year 1</v>
      </c>
      <c r="F5" s="85" t="str">
        <f>CCM_Budget_Year1!C63</f>
        <v>CCM Funding Agreement</v>
      </c>
      <c r="G5" s="85" t="str">
        <f>CCM_Budget_Year1!D63</f>
        <v>Operations</v>
      </c>
      <c r="H5" s="85" t="str">
        <f>CCM_Budget_Year1!E63</f>
        <v>Indirect and Overhead costs</v>
      </c>
      <c r="I5" s="85" t="str">
        <f>CCM_Budget_Year1!F63</f>
        <v>Office rent</v>
      </c>
      <c r="J5" s="86">
        <f>CCM_Budget_Year1!G63</f>
        <v>6250</v>
      </c>
      <c r="K5" s="86">
        <f>CCM_Budget_Year1!H63</f>
        <v>5272.49</v>
      </c>
      <c r="L5" s="85" t="str">
        <f>CCM_Budget_Year1!I63</f>
        <v xml:space="preserve">Calculo mensual fijo que corresponde al 5% de $125,000 dólares; se ha calculado </v>
      </c>
      <c r="M5" s="237">
        <f>CCM_Budget_Year1!J63</f>
        <v>0.84359839999999997</v>
      </c>
      <c r="N5" s="85" t="str">
        <f>CCM_Budget_Year1!K63</f>
        <v>El remanente en esta línea es de $977.51,  el pago del  Q4 , se cargó a la linea 2.3 debido a que no habia suficientes fondos. Esta diferencia se originó por la inyeccion  de $23,400.00 de CCM Evolution y no se consideró la proporción de Overhead.</v>
      </c>
      <c r="O5" s="86">
        <f>CCM_Budget_Year1!L63</f>
        <v>0</v>
      </c>
      <c r="P5" s="237">
        <f>CCM_Budget_Year1!M63</f>
        <v>0</v>
      </c>
      <c r="Q5" s="85">
        <f>CCM_Budget_Year1!N63</f>
        <v>0</v>
      </c>
    </row>
    <row r="6" spans="1:17" ht="14.5" thickBot="1" x14ac:dyDescent="0.35">
      <c r="A6" s="239">
        <f>CCM_Budget_Year1!B64</f>
        <v>5</v>
      </c>
      <c r="B6" s="239" t="str">
        <f>CCM_Budget_Year1!$D$18</f>
        <v>CCM El Salvador</v>
      </c>
      <c r="C6" s="239" t="str">
        <f>CCM_Budget_Year1!$D$19</f>
        <v>SLV-CFUND-2309</v>
      </c>
      <c r="D6" s="239" t="str">
        <f>CCM_Budget_Year1!$D$22</f>
        <v>USD</v>
      </c>
      <c r="E6" s="239" t="str">
        <f>CCM_Budget_Year1!$D$25</f>
        <v>Year 1</v>
      </c>
      <c r="F6" s="85" t="str">
        <f>CCM_Budget_Year1!C64</f>
        <v>CCM Evolution</v>
      </c>
      <c r="G6" s="85" t="str">
        <f>CCM_Budget_Year1!D64</f>
        <v>Oversight</v>
      </c>
      <c r="H6" s="85" t="str">
        <f>CCM_Budget_Year1!E64</f>
        <v>External Professional Services</v>
      </c>
      <c r="I6" s="85" t="str">
        <f>CCM_Budget_Year1!F64</f>
        <v>International Consultant (on-site support / remote accompaniment)</v>
      </c>
      <c r="J6" s="86">
        <f>CCM_Budget_Year1!G64</f>
        <v>31200</v>
      </c>
      <c r="K6" s="86">
        <f>CCM_Budget_Year1!H64</f>
        <v>31200</v>
      </c>
      <c r="L6" s="85" t="str">
        <f>CCM_Budget_Year1!I64</f>
        <v>Honorarios de Enero a Marzo (7,800) y de abril a resto del año (23,400)</v>
      </c>
      <c r="M6" s="237">
        <f>CCM_Budget_Year1!J64</f>
        <v>1</v>
      </c>
      <c r="N6" s="85">
        <f>CCM_Budget_Year1!K64</f>
        <v>0</v>
      </c>
      <c r="O6" s="86">
        <f>CCM_Budget_Year1!L64</f>
        <v>0</v>
      </c>
      <c r="P6" s="237">
        <f>CCM_Budget_Year1!M64</f>
        <v>0</v>
      </c>
      <c r="Q6" s="85">
        <f>CCM_Budget_Year1!N64</f>
        <v>0</v>
      </c>
    </row>
    <row r="7" spans="1:17" ht="14.5" thickBot="1" x14ac:dyDescent="0.35">
      <c r="A7" s="239">
        <f>CCM_Budget_Year1!B65</f>
        <v>6</v>
      </c>
      <c r="B7" s="239" t="str">
        <f>CCM_Budget_Year1!$D$18</f>
        <v>CCM El Salvador</v>
      </c>
      <c r="C7" s="239" t="str">
        <f>CCM_Budget_Year1!$D$19</f>
        <v>SLV-CFUND-2309</v>
      </c>
      <c r="D7" s="239" t="str">
        <f>CCM_Budget_Year1!$D$22</f>
        <v>USD</v>
      </c>
      <c r="E7" s="239" t="str">
        <f>CCM_Budget_Year1!$D$25</f>
        <v>Year 1</v>
      </c>
      <c r="F7" s="85">
        <f>CCM_Budget_Year1!C65</f>
        <v>0</v>
      </c>
      <c r="G7" s="85">
        <f>CCM_Budget_Year1!D65</f>
        <v>0</v>
      </c>
      <c r="H7" s="85">
        <f>CCM_Budget_Year1!E65</f>
        <v>0</v>
      </c>
      <c r="I7" s="85">
        <f>CCM_Budget_Year1!F65</f>
        <v>0</v>
      </c>
      <c r="J7" s="86">
        <f>CCM_Budget_Year1!G65</f>
        <v>0</v>
      </c>
      <c r="K7" s="86">
        <f>CCM_Budget_Year1!H65</f>
        <v>0</v>
      </c>
      <c r="L7" s="85">
        <f>CCM_Budget_Year1!I65</f>
        <v>0</v>
      </c>
      <c r="M7" s="237" t="str">
        <f>CCM_Budget_Year1!J65</f>
        <v/>
      </c>
      <c r="N7" s="85">
        <f>CCM_Budget_Year1!K65</f>
        <v>0</v>
      </c>
      <c r="O7" s="86">
        <f>CCM_Budget_Year1!L65</f>
        <v>0</v>
      </c>
      <c r="P7" s="237" t="str">
        <f>CCM_Budget_Year1!M65</f>
        <v/>
      </c>
      <c r="Q7" s="85">
        <f>CCM_Budget_Year1!N65</f>
        <v>0</v>
      </c>
    </row>
    <row r="8" spans="1:17" ht="14.5" thickBot="1" x14ac:dyDescent="0.35">
      <c r="A8" s="239">
        <f>CCM_Budget_Year1!B66</f>
        <v>7</v>
      </c>
      <c r="B8" s="239" t="str">
        <f>CCM_Budget_Year1!$D$18</f>
        <v>CCM El Salvador</v>
      </c>
      <c r="C8" s="239" t="str">
        <f>CCM_Budget_Year1!$D$19</f>
        <v>SLV-CFUND-2309</v>
      </c>
      <c r="D8" s="239" t="str">
        <f>CCM_Budget_Year1!$D$22</f>
        <v>USD</v>
      </c>
      <c r="E8" s="239" t="str">
        <f>CCM_Budget_Year1!$D$25</f>
        <v>Year 1</v>
      </c>
      <c r="F8" s="85">
        <f>CCM_Budget_Year1!C66</f>
        <v>0</v>
      </c>
      <c r="G8" s="85">
        <f>CCM_Budget_Year1!D66</f>
        <v>0</v>
      </c>
      <c r="H8" s="85">
        <f>CCM_Budget_Year1!E66</f>
        <v>0</v>
      </c>
      <c r="I8" s="85">
        <f>CCM_Budget_Year1!F66</f>
        <v>0</v>
      </c>
      <c r="J8" s="86">
        <f>CCM_Budget_Year1!G66</f>
        <v>0</v>
      </c>
      <c r="K8" s="86">
        <f>CCM_Budget_Year1!H66</f>
        <v>0</v>
      </c>
      <c r="L8" s="85">
        <f>CCM_Budget_Year1!I66</f>
        <v>0</v>
      </c>
      <c r="M8" s="237" t="str">
        <f>CCM_Budget_Year1!J66</f>
        <v/>
      </c>
      <c r="N8" s="85">
        <f>CCM_Budget_Year1!K66</f>
        <v>0</v>
      </c>
      <c r="O8" s="86">
        <f>CCM_Budget_Year1!L66</f>
        <v>0</v>
      </c>
      <c r="P8" s="237" t="str">
        <f>CCM_Budget_Year1!M66</f>
        <v/>
      </c>
      <c r="Q8" s="85">
        <f>CCM_Budget_Year1!N66</f>
        <v>0</v>
      </c>
    </row>
    <row r="9" spans="1:17" ht="14.5" thickBot="1" x14ac:dyDescent="0.35">
      <c r="A9" s="239">
        <f>CCM_Budget_Year1!B67</f>
        <v>8</v>
      </c>
      <c r="B9" s="239" t="str">
        <f>CCM_Budget_Year1!$D$18</f>
        <v>CCM El Salvador</v>
      </c>
      <c r="C9" s="239" t="str">
        <f>CCM_Budget_Year1!$D$19</f>
        <v>SLV-CFUND-2309</v>
      </c>
      <c r="D9" s="239" t="str">
        <f>CCM_Budget_Year1!$D$22</f>
        <v>USD</v>
      </c>
      <c r="E9" s="239" t="str">
        <f>CCM_Budget_Year1!$D$25</f>
        <v>Year 1</v>
      </c>
      <c r="F9" s="85">
        <f>CCM_Budget_Year1!C67</f>
        <v>0</v>
      </c>
      <c r="G9" s="85">
        <f>CCM_Budget_Year1!D67</f>
        <v>0</v>
      </c>
      <c r="H9" s="85">
        <f>CCM_Budget_Year1!E67</f>
        <v>0</v>
      </c>
      <c r="I9" s="85">
        <f>CCM_Budget_Year1!F67</f>
        <v>0</v>
      </c>
      <c r="J9" s="86">
        <f>CCM_Budget_Year1!G67</f>
        <v>0</v>
      </c>
      <c r="K9" s="86">
        <f>CCM_Budget_Year1!H67</f>
        <v>0</v>
      </c>
      <c r="L9" s="85">
        <f>CCM_Budget_Year1!I67</f>
        <v>0</v>
      </c>
      <c r="M9" s="237" t="str">
        <f>CCM_Budget_Year1!J67</f>
        <v/>
      </c>
      <c r="N9" s="85">
        <f>CCM_Budget_Year1!K67</f>
        <v>0</v>
      </c>
      <c r="O9" s="86">
        <f>CCM_Budget_Year1!L67</f>
        <v>0</v>
      </c>
      <c r="P9" s="237" t="str">
        <f>CCM_Budget_Year1!M67</f>
        <v/>
      </c>
      <c r="Q9" s="85">
        <f>CCM_Budget_Year1!N67</f>
        <v>0</v>
      </c>
    </row>
    <row r="10" spans="1:17" ht="14.5" thickBot="1" x14ac:dyDescent="0.35">
      <c r="A10" s="239">
        <f>CCM_Budget_Year1!B68</f>
        <v>9</v>
      </c>
      <c r="B10" s="239" t="str">
        <f>CCM_Budget_Year1!$D$18</f>
        <v>CCM El Salvador</v>
      </c>
      <c r="C10" s="239" t="str">
        <f>CCM_Budget_Year1!$D$19</f>
        <v>SLV-CFUND-2309</v>
      </c>
      <c r="D10" s="239" t="str">
        <f>CCM_Budget_Year1!$D$22</f>
        <v>USD</v>
      </c>
      <c r="E10" s="239" t="str">
        <f>CCM_Budget_Year1!$D$25</f>
        <v>Year 1</v>
      </c>
      <c r="F10" s="85">
        <f>CCM_Budget_Year1!C68</f>
        <v>0</v>
      </c>
      <c r="G10" s="85">
        <f>CCM_Budget_Year1!D68</f>
        <v>0</v>
      </c>
      <c r="H10" s="85">
        <f>CCM_Budget_Year1!E68</f>
        <v>0</v>
      </c>
      <c r="I10" s="85">
        <f>CCM_Budget_Year1!F68</f>
        <v>0</v>
      </c>
      <c r="J10" s="86">
        <f>CCM_Budget_Year1!G68</f>
        <v>0</v>
      </c>
      <c r="K10" s="86">
        <f>CCM_Budget_Year1!H68</f>
        <v>0</v>
      </c>
      <c r="L10" s="85">
        <f>CCM_Budget_Year1!I68</f>
        <v>0</v>
      </c>
      <c r="M10" s="237" t="str">
        <f>CCM_Budget_Year1!J68</f>
        <v/>
      </c>
      <c r="N10" s="85">
        <f>CCM_Budget_Year1!K68</f>
        <v>0</v>
      </c>
      <c r="O10" s="86">
        <f>CCM_Budget_Year1!L68</f>
        <v>0</v>
      </c>
      <c r="P10" s="237" t="str">
        <f>CCM_Budget_Year1!M68</f>
        <v/>
      </c>
      <c r="Q10" s="85">
        <f>CCM_Budget_Year1!N68</f>
        <v>0</v>
      </c>
    </row>
    <row r="11" spans="1:17" ht="14.5" thickBot="1" x14ac:dyDescent="0.35">
      <c r="A11" s="239">
        <f>CCM_Budget_Year1!B69</f>
        <v>10</v>
      </c>
      <c r="B11" s="239" t="str">
        <f>CCM_Budget_Year1!$D$18</f>
        <v>CCM El Salvador</v>
      </c>
      <c r="C11" s="239" t="str">
        <f>CCM_Budget_Year1!$D$19</f>
        <v>SLV-CFUND-2309</v>
      </c>
      <c r="D11" s="239" t="str">
        <f>CCM_Budget_Year1!$D$22</f>
        <v>USD</v>
      </c>
      <c r="E11" s="239" t="str">
        <f>CCM_Budget_Year1!$D$25</f>
        <v>Year 1</v>
      </c>
      <c r="F11" s="85">
        <f>CCM_Budget_Year1!C69</f>
        <v>0</v>
      </c>
      <c r="G11" s="85">
        <f>CCM_Budget_Year1!D69</f>
        <v>0</v>
      </c>
      <c r="H11" s="85">
        <f>CCM_Budget_Year1!E69</f>
        <v>0</v>
      </c>
      <c r="I11" s="85">
        <f>CCM_Budget_Year1!F69</f>
        <v>0</v>
      </c>
      <c r="J11" s="86">
        <f>CCM_Budget_Year1!G69</f>
        <v>0</v>
      </c>
      <c r="K11" s="86">
        <f>CCM_Budget_Year1!H69</f>
        <v>0</v>
      </c>
      <c r="L11" s="85">
        <f>CCM_Budget_Year1!I69</f>
        <v>0</v>
      </c>
      <c r="M11" s="237" t="str">
        <f>CCM_Budget_Year1!J69</f>
        <v/>
      </c>
      <c r="N11" s="85">
        <f>CCM_Budget_Year1!K69</f>
        <v>0</v>
      </c>
      <c r="O11" s="86">
        <f>CCM_Budget_Year1!L69</f>
        <v>0</v>
      </c>
      <c r="P11" s="237" t="str">
        <f>CCM_Budget_Year1!M69</f>
        <v/>
      </c>
      <c r="Q11" s="85">
        <f>CCM_Budget_Year1!N69</f>
        <v>0</v>
      </c>
    </row>
    <row r="12" spans="1:17" ht="14.5" thickBot="1" x14ac:dyDescent="0.35">
      <c r="A12" s="239">
        <f>CCM_Budget_Year1!B79</f>
        <v>1</v>
      </c>
      <c r="B12" s="239" t="str">
        <f>CCM_Budget_Year1!$D$18</f>
        <v>CCM El Salvador</v>
      </c>
      <c r="C12" s="239" t="str">
        <f>CCM_Budget_Year1!$D$19</f>
        <v>SLV-CFUND-2309</v>
      </c>
      <c r="D12" s="239" t="str">
        <f>CCM_Budget_Year1!$D$22</f>
        <v>USD</v>
      </c>
      <c r="E12" s="239" t="str">
        <f>CCM_Budget_Year1!$D$25</f>
        <v>Year 1</v>
      </c>
      <c r="F12" s="85" t="str">
        <f>CCM_Budget_Year1!C79</f>
        <v>CCM Funding Agreement</v>
      </c>
      <c r="G12" s="85" t="str">
        <f>CCM_Budget_Year1!D79</f>
        <v>Operations</v>
      </c>
      <c r="H12" s="85" t="str">
        <f>CCM_Budget_Year1!E79</f>
        <v>Travel related Costs</v>
      </c>
      <c r="I12" s="85" t="str">
        <f>CCM_Budget_Year1!F79</f>
        <v>CCM General Assemblies</v>
      </c>
      <c r="J12" s="86">
        <f>CCM_Budget_Year1!G79</f>
        <v>3000</v>
      </c>
      <c r="K12" s="86">
        <f>CCM_Budget_Year1!H79</f>
        <v>2851.98</v>
      </c>
      <c r="L12" s="238" t="str">
        <f>CCM_Budget_Year1!I79</f>
        <v xml:space="preserve">1.) Asambleas plenarias (6) con la participación de todos los sectores se estiman (4 presenciales y 2 virtuales) para dar seguimiento a la ejecución de los proyectos, dar seguimiento  a propuestas multipais (VIH y TB), se facilita la coordinación con otros mecanismos nacionales y regionales, retroalimentación de los sectores del  trabajo del MCP-ES. </v>
      </c>
      <c r="M12" s="237">
        <f>CCM_Budget_Year1!J79</f>
        <v>0.95066000000000006</v>
      </c>
      <c r="N12" s="85" t="str">
        <f>CCM_Budget_Year1!K79</f>
        <v>Se dio cumplimiento a la programación, alcanzando el 133% de las actividades,  8/6, con un remanente de $148.02 los que se utilizarán en actividades en el  2024.</v>
      </c>
      <c r="O12" s="86">
        <f>CCM_Budget_Year1!L79</f>
        <v>0</v>
      </c>
      <c r="P12" s="237">
        <f>CCM_Budget_Year1!M79</f>
        <v>0</v>
      </c>
      <c r="Q12" s="238">
        <f>CCM_Budget_Year1!N79</f>
        <v>0</v>
      </c>
    </row>
    <row r="13" spans="1:17" ht="14.5" thickBot="1" x14ac:dyDescent="0.35">
      <c r="A13" s="239">
        <f>CCM_Budget_Year1!B80</f>
        <v>2</v>
      </c>
      <c r="B13" s="239" t="str">
        <f>CCM_Budget_Year1!$D$18</f>
        <v>CCM El Salvador</v>
      </c>
      <c r="C13" s="239" t="str">
        <f>CCM_Budget_Year1!$D$19</f>
        <v>SLV-CFUND-2309</v>
      </c>
      <c r="D13" s="239" t="str">
        <f>CCM_Budget_Year1!$D$22</f>
        <v>USD</v>
      </c>
      <c r="E13" s="239" t="str">
        <f>CCM_Budget_Year1!$D$25</f>
        <v>Year 1</v>
      </c>
      <c r="F13" s="85" t="str">
        <f>CCM_Budget_Year1!C80</f>
        <v>CCM Funding Agreement</v>
      </c>
      <c r="G13" s="85" t="str">
        <f>CCM_Budget_Year1!D80</f>
        <v>Oversight</v>
      </c>
      <c r="H13" s="85" t="str">
        <f>CCM_Budget_Year1!E80</f>
        <v>Travel related Costs</v>
      </c>
      <c r="I13" s="85" t="str">
        <f>CCM_Budget_Year1!F80</f>
        <v>Oversight Committee meetings</v>
      </c>
      <c r="J13" s="86">
        <f>CCM_Budget_Year1!G80</f>
        <v>3000</v>
      </c>
      <c r="K13" s="86">
        <f>CCM_Budget_Year1!H80</f>
        <v>2611.21</v>
      </c>
      <c r="L13" s="238" t="str">
        <f>CCM_Budget_Year1!I80</f>
        <v xml:space="preserve">2.)  Reuniones  plenarias del comité de monitoreo estratégico (6) con todos los sectores representados en el MCP-ES y los RP´s, (4 presenciales y 2 virtuales) donde se comparten y analizan los tableros de mando, se da seguimiento a las recomendaciones del comité de monitoreo y a las decisiones del MCP-ES, se comparten los informes de las visitas de campo y otros temas como por ejemplo la distribucion de medicamentos y casos de TB. </v>
      </c>
      <c r="M13" s="237">
        <f>CCM_Budget_Year1!J80</f>
        <v>0.87040333333333331</v>
      </c>
      <c r="N13" s="85" t="str">
        <f>CCM_Budget_Year1!K80</f>
        <v>Se dio cumplimiento a la programación, alcanzando el 133% de las actividades,  8/6, con un remanente de $388.79 los que se utilizarán en actividades en el  2024.</v>
      </c>
      <c r="O13" s="86">
        <f>CCM_Budget_Year1!L80</f>
        <v>0</v>
      </c>
      <c r="P13" s="237">
        <f>CCM_Budget_Year1!M80</f>
        <v>0</v>
      </c>
      <c r="Q13" s="238">
        <f>CCM_Budget_Year1!N80</f>
        <v>0</v>
      </c>
    </row>
    <row r="14" spans="1:17" ht="14.5" thickBot="1" x14ac:dyDescent="0.35">
      <c r="A14" s="239">
        <f>CCM_Budget_Year1!B81</f>
        <v>3</v>
      </c>
      <c r="B14" s="239" t="str">
        <f>CCM_Budget_Year1!$D$18</f>
        <v>CCM El Salvador</v>
      </c>
      <c r="C14" s="239" t="str">
        <f>CCM_Budget_Year1!$D$19</f>
        <v>SLV-CFUND-2309</v>
      </c>
      <c r="D14" s="239" t="str">
        <f>CCM_Budget_Year1!$D$22</f>
        <v>USD</v>
      </c>
      <c r="E14" s="239" t="str">
        <f>CCM_Budget_Year1!$D$25</f>
        <v>Year 1</v>
      </c>
      <c r="F14" s="85" t="str">
        <f>CCM_Budget_Year1!C81</f>
        <v>CCM Funding Agreement</v>
      </c>
      <c r="G14" s="85" t="str">
        <f>CCM_Budget_Year1!D81</f>
        <v>Oversight</v>
      </c>
      <c r="H14" s="85" t="str">
        <f>CCM_Budget_Year1!E81</f>
        <v>Travel related Costs</v>
      </c>
      <c r="I14" s="85" t="str">
        <f>CCM_Budget_Year1!F81</f>
        <v>Other Workshops, Meetings and Trainings</v>
      </c>
      <c r="J14" s="86">
        <f>CCM_Budget_Year1!G81</f>
        <v>2000</v>
      </c>
      <c r="K14" s="86">
        <f>CCM_Budget_Year1!H81</f>
        <v>2043.39</v>
      </c>
      <c r="L14" s="238" t="str">
        <f>CCM_Budget_Year1!I81</f>
        <v>3.) Reuniones del Comité Ejecutivo (10)  quien se reunirá con los RP y los coordinadores y subcoordinadores de los comités permanentes una semana previa a la reunión plenaria, para dar seguimiento a los proyectos en ejecucion, se identifican los problemas, se revisan las posibles reprogramaciones si fuese necesario, y otras actividades relacionadas con la operatividad del MCP-ES. A traves de estas reuniones se dará seguimiento al proceso deCCM Evolution. Se calculan 6 reuniones presenciales y 4 virtuales</v>
      </c>
      <c r="M14" s="237">
        <f>CCM_Budget_Year1!J81</f>
        <v>1.021695</v>
      </c>
      <c r="N14" s="85" t="str">
        <f>CCM_Budget_Year1!K81</f>
        <v>Se ejecutaron 10 actividades 10/10, cumpliendo el 100% de la programación. Se sobregiró la línea con $43.39</v>
      </c>
      <c r="O14" s="86">
        <f>CCM_Budget_Year1!L81</f>
        <v>0</v>
      </c>
      <c r="P14" s="237">
        <f>CCM_Budget_Year1!M81</f>
        <v>0</v>
      </c>
      <c r="Q14" s="238">
        <f>CCM_Budget_Year1!N81</f>
        <v>0</v>
      </c>
    </row>
    <row r="15" spans="1:17" ht="14.5" thickBot="1" x14ac:dyDescent="0.35">
      <c r="A15" s="239">
        <f>CCM_Budget_Year1!B82</f>
        <v>4</v>
      </c>
      <c r="B15" s="239" t="str">
        <f>CCM_Budget_Year1!$D$18</f>
        <v>CCM El Salvador</v>
      </c>
      <c r="C15" s="239" t="str">
        <f>CCM_Budget_Year1!$D$19</f>
        <v>SLV-CFUND-2309</v>
      </c>
      <c r="D15" s="239" t="str">
        <f>CCM_Budget_Year1!$D$22</f>
        <v>USD</v>
      </c>
      <c r="E15" s="239" t="str">
        <f>CCM_Budget_Year1!$D$25</f>
        <v>Year 1</v>
      </c>
      <c r="F15" s="85" t="str">
        <f>CCM_Budget_Year1!C82</f>
        <v>CCM Funding Agreement</v>
      </c>
      <c r="G15" s="85" t="str">
        <f>CCM_Budget_Year1!D82</f>
        <v>Oversight</v>
      </c>
      <c r="H15" s="85" t="str">
        <f>CCM_Budget_Year1!E82</f>
        <v>Travel related Costs</v>
      </c>
      <c r="I15" s="85" t="str">
        <f>CCM_Budget_Year1!F82</f>
        <v>Other Workshops, Meetings and Trainings</v>
      </c>
      <c r="J15" s="86">
        <f>CCM_Budget_Year1!G82</f>
        <v>1000</v>
      </c>
      <c r="K15" s="86">
        <f>CCM_Budget_Year1!H82</f>
        <v>972.19</v>
      </c>
      <c r="L15" s="238" t="str">
        <f>CCM_Budget_Year1!I82</f>
        <v xml:space="preserve">4.) Reuniones en el año (4), con los integrantes del comité de monitoreo para analizar informacion de los proyectos  que luego será presentada a los miembros del comité ejecutivo ampliado y en las plenarias de monitoreo. Este comité se reunirá previo a la reunión del comite ejecutivo ampliado. </v>
      </c>
      <c r="M15" s="237">
        <f>CCM_Budget_Year1!J82</f>
        <v>0.97219000000000011</v>
      </c>
      <c r="N15" s="85" t="str">
        <f>CCM_Budget_Year1!K82</f>
        <v>Se ejecutaron 4 actividades 4/4, cumpliendo el 100% de la programación. Contamos con un remanente en esta línea de $27.81 los cuales se invertirán en las actividades del 2024.</v>
      </c>
      <c r="O15" s="86">
        <f>CCM_Budget_Year1!L82</f>
        <v>0</v>
      </c>
      <c r="P15" s="237">
        <f>CCM_Budget_Year1!M82</f>
        <v>0</v>
      </c>
      <c r="Q15" s="238">
        <f>CCM_Budget_Year1!N82</f>
        <v>0</v>
      </c>
    </row>
    <row r="16" spans="1:17" ht="14.5" thickBot="1" x14ac:dyDescent="0.35">
      <c r="A16" s="239">
        <f>CCM_Budget_Year1!B83</f>
        <v>5</v>
      </c>
      <c r="B16" s="239" t="str">
        <f>CCM_Budget_Year1!$D$18</f>
        <v>CCM El Salvador</v>
      </c>
      <c r="C16" s="239" t="str">
        <f>CCM_Budget_Year1!$D$19</f>
        <v>SLV-CFUND-2309</v>
      </c>
      <c r="D16" s="239" t="str">
        <f>CCM_Budget_Year1!$D$22</f>
        <v>USD</v>
      </c>
      <c r="E16" s="239" t="str">
        <f>CCM_Budget_Year1!$D$25</f>
        <v>Year 1</v>
      </c>
      <c r="F16" s="85" t="str">
        <f>CCM_Budget_Year1!C83</f>
        <v>CCM Funding Agreement</v>
      </c>
      <c r="G16" s="85" t="str">
        <f>CCM_Budget_Year1!D83</f>
        <v>Engagement</v>
      </c>
      <c r="H16" s="85" t="str">
        <f>CCM_Budget_Year1!E83</f>
        <v>Travel related Costs</v>
      </c>
      <c r="I16" s="85" t="str">
        <f>CCM_Budget_Year1!F83</f>
        <v>Regular consultation meetings with CCM constituencies</v>
      </c>
      <c r="J16" s="86">
        <f>CCM_Budget_Year1!G83</f>
        <v>3750</v>
      </c>
      <c r="K16" s="86">
        <f>CCM_Budget_Year1!H83</f>
        <v>3720.5</v>
      </c>
      <c r="L16" s="238" t="str">
        <f>CCM_Budget_Year1!I83</f>
        <v>5.) Movilización de miembros de sociedad civil  para promover la participación en las actividades del MCP-ES. Es un cálculo histórico,  se hace en base al número de reuniones programadas y miembros de sociedad civil a los que se les provee apoyo.</v>
      </c>
      <c r="M16" s="237">
        <f>CCM_Budget_Year1!J83</f>
        <v>0.99213333333333331</v>
      </c>
      <c r="N16" s="85" t="str">
        <f>CCM_Budget_Year1!K83</f>
        <v>En esta línea se reporta un remante de $29.50. los cuales se agregarán al presupuesto del 2024.</v>
      </c>
      <c r="O16" s="86">
        <f>CCM_Budget_Year1!L83</f>
        <v>0</v>
      </c>
      <c r="P16" s="237">
        <f>CCM_Budget_Year1!M83</f>
        <v>0</v>
      </c>
      <c r="Q16" s="238">
        <f>CCM_Budget_Year1!N83</f>
        <v>0</v>
      </c>
    </row>
    <row r="17" spans="1:17" ht="14.5" thickBot="1" x14ac:dyDescent="0.35">
      <c r="A17" s="239">
        <f>CCM_Budget_Year1!B84</f>
        <v>6</v>
      </c>
      <c r="B17" s="239" t="str">
        <f>CCM_Budget_Year1!$D$18</f>
        <v>CCM El Salvador</v>
      </c>
      <c r="C17" s="239" t="str">
        <f>CCM_Budget_Year1!$D$19</f>
        <v>SLV-CFUND-2309</v>
      </c>
      <c r="D17" s="239" t="str">
        <f>CCM_Budget_Year1!$D$22</f>
        <v>USD</v>
      </c>
      <c r="E17" s="239" t="str">
        <f>CCM_Budget_Year1!$D$25</f>
        <v>Year 1</v>
      </c>
      <c r="F17" s="85" t="str">
        <f>CCM_Budget_Year1!C84</f>
        <v>CCM Funding Agreement</v>
      </c>
      <c r="G17" s="85" t="str">
        <f>CCM_Budget_Year1!D84</f>
        <v>Oversight</v>
      </c>
      <c r="H17" s="85" t="str">
        <f>CCM_Budget_Year1!E84</f>
        <v>Travel related Costs</v>
      </c>
      <c r="I17" s="85" t="str">
        <f>CCM_Budget_Year1!F84</f>
        <v>Site visits</v>
      </c>
      <c r="J17" s="86">
        <f>CCM_Budget_Year1!G84</f>
        <v>3000</v>
      </c>
      <c r="K17" s="86">
        <f>CCM_Budget_Year1!H84</f>
        <v>2678.35</v>
      </c>
      <c r="L17" s="238" t="str">
        <f>CCM_Budget_Year1!I84</f>
        <v>6.) Para dar seguimiento a los proyectos y validar la información presentada por los RP en los tableros de mando se realizarán 4 visitas de campo por semestre, (2 de VIH, 1 de Tb y 1 para proyectos Multipaís). Se espera que la mayoría de los miembros del MCP-ES participen en al menos una de las visitas, se invitará también a otras personas que no son miembros del MCP-ES, se dá prioridad a la participación de personas de las poblaciones clave y afectadas, dependiendo de la pandemia algunas visitas se haran de manera presencial y otras con modalidad virtual.</v>
      </c>
      <c r="M17" s="237">
        <f>CCM_Budget_Year1!J84</f>
        <v>0.89278333333333326</v>
      </c>
      <c r="N17" s="85" t="str">
        <f>CCM_Budget_Year1!K84</f>
        <v>Se cumplió el 100% de la programación 8/8. Se reporta un remanente$ 321.65, los cuales se agregarán al presupuesto del 2024.</v>
      </c>
      <c r="O17" s="86">
        <f>CCM_Budget_Year1!L84</f>
        <v>0</v>
      </c>
      <c r="P17" s="237">
        <f>CCM_Budget_Year1!M84</f>
        <v>0</v>
      </c>
      <c r="Q17" s="238">
        <f>CCM_Budget_Year1!N84</f>
        <v>0</v>
      </c>
    </row>
    <row r="18" spans="1:17" ht="14.5" thickBot="1" x14ac:dyDescent="0.35">
      <c r="A18" s="239">
        <f>CCM_Budget_Year1!B85</f>
        <v>7</v>
      </c>
      <c r="B18" s="239" t="str">
        <f>CCM_Budget_Year1!$D$18</f>
        <v>CCM El Salvador</v>
      </c>
      <c r="C18" s="239" t="str">
        <f>CCM_Budget_Year1!$D$19</f>
        <v>SLV-CFUND-2309</v>
      </c>
      <c r="D18" s="239" t="str">
        <f>CCM_Budget_Year1!$D$22</f>
        <v>USD</v>
      </c>
      <c r="E18" s="239" t="str">
        <f>CCM_Budget_Year1!$D$25</f>
        <v>Year 1</v>
      </c>
      <c r="F18" s="85" t="str">
        <f>CCM_Budget_Year1!C85</f>
        <v>CCM Funding Agreement</v>
      </c>
      <c r="G18" s="85" t="str">
        <f>CCM_Budget_Year1!D85</f>
        <v>Engagement</v>
      </c>
      <c r="H18" s="85" t="str">
        <f>CCM_Budget_Year1!E85</f>
        <v>Travel related Costs</v>
      </c>
      <c r="I18" s="85" t="str">
        <f>CCM_Budget_Year1!F85</f>
        <v>Regular consultation meetings with CCM constituencies</v>
      </c>
      <c r="J18" s="86">
        <f>CCM_Budget_Year1!G85</f>
        <v>5000</v>
      </c>
      <c r="K18" s="86">
        <f>CCM_Budget_Year1!H85</f>
        <v>4343.4399999999996</v>
      </c>
      <c r="L18" s="238" t="str">
        <f>CCM_Budget_Year1!I85</f>
        <v>7.) Dialogos de Pais con Sectores Constituyentes miembro y no miembros del MCP-ES.  Se llevarán a cabo reuniones y consultas donde se compartira información de la ejecucion de los proyectos actuales y preliminares a la preparacion de la siguiente solicitud de fondos para VIH y TB.</v>
      </c>
      <c r="M18" s="237">
        <f>CCM_Budget_Year1!J85</f>
        <v>0.8686879999999999</v>
      </c>
      <c r="N18" s="85" t="str">
        <f>CCM_Budget_Year1!K85</f>
        <v>El cumplimiento de las actividades fue de 450%, 9/2. el incremento de actividades se debió principalmente a los Dialogos de pais implementados en el marco de la nueva solicitud de Fondos. Contamos con un remanente de $656.56 los cuales agregaremos al presupuesto del 2024.</v>
      </c>
      <c r="O18" s="86">
        <f>CCM_Budget_Year1!L85</f>
        <v>0</v>
      </c>
      <c r="P18" s="237">
        <f>CCM_Budget_Year1!M85</f>
        <v>0</v>
      </c>
      <c r="Q18" s="238">
        <f>CCM_Budget_Year1!N85</f>
        <v>0</v>
      </c>
    </row>
    <row r="19" spans="1:17" ht="14.5" thickBot="1" x14ac:dyDescent="0.35">
      <c r="A19" s="239">
        <f>CCM_Budget_Year1!B86</f>
        <v>8</v>
      </c>
      <c r="B19" s="239" t="str">
        <f>CCM_Budget_Year1!$D$18</f>
        <v>CCM El Salvador</v>
      </c>
      <c r="C19" s="239" t="str">
        <f>CCM_Budget_Year1!$D$19</f>
        <v>SLV-CFUND-2309</v>
      </c>
      <c r="D19" s="239" t="str">
        <f>CCM_Budget_Year1!$D$22</f>
        <v>USD</v>
      </c>
      <c r="E19" s="239" t="str">
        <f>CCM_Budget_Year1!$D$25</f>
        <v>Year 1</v>
      </c>
      <c r="F19" s="85" t="str">
        <f>CCM_Budget_Year1!C86</f>
        <v>CCM Funding Agreement</v>
      </c>
      <c r="G19" s="85" t="str">
        <f>CCM_Budget_Year1!D86</f>
        <v>Oversight</v>
      </c>
      <c r="H19" s="85" t="str">
        <f>CCM_Budget_Year1!E86</f>
        <v>Travel related Costs</v>
      </c>
      <c r="I19" s="85" t="str">
        <f>CCM_Budget_Year1!F86</f>
        <v>Other Workshops, Meetings and Trainings</v>
      </c>
      <c r="J19" s="86">
        <f>CCM_Budget_Year1!G86</f>
        <v>6000</v>
      </c>
      <c r="K19" s="86">
        <f>CCM_Budget_Year1!H86</f>
        <v>5602.53</v>
      </c>
      <c r="L19" s="238" t="str">
        <f>CCM_Budget_Year1!I86</f>
        <v>8.) Talleres para fortalecimiento a miembros en monitoreo estratégico y Liderazgo.</v>
      </c>
      <c r="M19" s="237">
        <f>CCM_Budget_Year1!J86</f>
        <v>0.933755</v>
      </c>
      <c r="N19" s="85" t="str">
        <f>CCM_Budget_Year1!K86</f>
        <v>El cumplimiento de las actividades fue de 350%, 7/2. el incremento de actividades se debió  a apoyo de contrapartida gestionado con FANCAP, PASMO Y PLAN INTERNACIONAL. En cuanto a los gastos reportamos un remanente de $397.47 los cuales agregaremos al presupuesto del 2024.</v>
      </c>
      <c r="O19" s="86">
        <f>CCM_Budget_Year1!L86</f>
        <v>0</v>
      </c>
      <c r="P19" s="237">
        <f>CCM_Budget_Year1!M86</f>
        <v>0</v>
      </c>
      <c r="Q19" s="238">
        <f>CCM_Budget_Year1!N86</f>
        <v>0</v>
      </c>
    </row>
    <row r="20" spans="1:17" ht="14.5" thickBot="1" x14ac:dyDescent="0.35">
      <c r="A20" s="239">
        <f>CCM_Budget_Year1!B87</f>
        <v>9</v>
      </c>
      <c r="B20" s="239" t="str">
        <f>CCM_Budget_Year1!$D$18</f>
        <v>CCM El Salvador</v>
      </c>
      <c r="C20" s="239" t="str">
        <f>CCM_Budget_Year1!$D$19</f>
        <v>SLV-CFUND-2309</v>
      </c>
      <c r="D20" s="239" t="str">
        <f>CCM_Budget_Year1!$D$22</f>
        <v>USD</v>
      </c>
      <c r="E20" s="239" t="str">
        <f>CCM_Budget_Year1!$D$25</f>
        <v>Year 1</v>
      </c>
      <c r="F20" s="85" t="str">
        <f>CCM_Budget_Year1!C87</f>
        <v>CCM Funding Agreement</v>
      </c>
      <c r="G20" s="85" t="str">
        <f>CCM_Budget_Year1!D87</f>
        <v>Operations</v>
      </c>
      <c r="H20" s="85" t="str">
        <f>CCM_Budget_Year1!E87</f>
        <v>Travel related Costs</v>
      </c>
      <c r="I20" s="85" t="str">
        <f>CCM_Budget_Year1!F87</f>
        <v>Annual CCM retreat</v>
      </c>
      <c r="J20" s="86">
        <f>CCM_Budget_Year1!G87</f>
        <v>6500</v>
      </c>
      <c r="K20" s="86">
        <f>CCM_Budget_Year1!H87</f>
        <v>6164.76</v>
      </c>
      <c r="L20" s="238" t="str">
        <f>CCM_Budget_Year1!I87</f>
        <v>9:) Retiro anual para evaluación del trabajo del año 2023 y preapración del plan de trabajo 2024, el presupuesto incluye alojamiento, alimentación, movilización, articulos promocionales y otros.</v>
      </c>
      <c r="M20" s="237">
        <f>CCM_Budget_Year1!J87</f>
        <v>0.94842461538461542</v>
      </c>
      <c r="N20" s="85" t="str">
        <f>CCM_Budget_Year1!K87</f>
        <v>El remanente en esta linea fue de $335.24 los cuales agregaremos al presupuesto del 2024.</v>
      </c>
      <c r="O20" s="86">
        <f>CCM_Budget_Year1!L87</f>
        <v>0</v>
      </c>
      <c r="P20" s="237">
        <f>CCM_Budget_Year1!M87</f>
        <v>0</v>
      </c>
      <c r="Q20" s="238">
        <f>CCM_Budget_Year1!N87</f>
        <v>0</v>
      </c>
    </row>
    <row r="21" spans="1:17" ht="14.5" thickBot="1" x14ac:dyDescent="0.35">
      <c r="A21" s="239">
        <f>CCM_Budget_Year1!B88</f>
        <v>10</v>
      </c>
      <c r="B21" s="239" t="str">
        <f>CCM_Budget_Year1!$D$18</f>
        <v>CCM El Salvador</v>
      </c>
      <c r="C21" s="239" t="str">
        <f>CCM_Budget_Year1!$D$19</f>
        <v>SLV-CFUND-2309</v>
      </c>
      <c r="D21" s="239" t="str">
        <f>CCM_Budget_Year1!$D$22</f>
        <v>USD</v>
      </c>
      <c r="E21" s="239" t="str">
        <f>CCM_Budget_Year1!$D$25</f>
        <v>Year 1</v>
      </c>
      <c r="F21" s="85" t="str">
        <f>CCM_Budget_Year1!C88</f>
        <v>CCM Funding Agreement</v>
      </c>
      <c r="G21" s="85" t="str">
        <f>CCM_Budget_Year1!D88</f>
        <v>Oversight</v>
      </c>
      <c r="H21" s="85" t="str">
        <f>CCM_Budget_Year1!E88</f>
        <v>Travel related Costs</v>
      </c>
      <c r="I21" s="85" t="str">
        <f>CCM_Budget_Year1!F88</f>
        <v>Other Workshops, Meetings and Trainings</v>
      </c>
      <c r="J21" s="86">
        <f>CCM_Budget_Year1!G88</f>
        <v>4500</v>
      </c>
      <c r="K21" s="86">
        <f>CCM_Budget_Year1!H88</f>
        <v>4151.3100000000004</v>
      </c>
      <c r="L21" s="238" t="str">
        <f>CCM_Budget_Year1!I88</f>
        <v xml:space="preserve">10.) Durante el año se elaborarán 4 boletines informativos de manera electrónica, para dar a conocer las actividades que desarrolla el mecanismo, se actualizarán mensualmente la página web y las redes sociales para compartir la información con el público en general y los sectores constituyentes. Se incluye </v>
      </c>
      <c r="M21" s="237">
        <f>CCM_Budget_Year1!J88</f>
        <v>0.92251333333333341</v>
      </c>
      <c r="N21" s="85" t="str">
        <f>CCM_Budget_Year1!K88</f>
        <v>Se dio cumplimiento al 100% de las actividades programadas, el remanente de $348.69, se utilizará en las actividades del 2024.</v>
      </c>
      <c r="O21" s="86">
        <f>CCM_Budget_Year1!L88</f>
        <v>0</v>
      </c>
      <c r="P21" s="237">
        <f>CCM_Budget_Year1!M88</f>
        <v>0</v>
      </c>
      <c r="Q21" s="238">
        <f>CCM_Budget_Year1!N88</f>
        <v>0</v>
      </c>
    </row>
    <row r="22" spans="1:17" ht="14.5" thickBot="1" x14ac:dyDescent="0.35">
      <c r="A22" s="239">
        <f>CCM_Budget_Year1!B89</f>
        <v>11</v>
      </c>
      <c r="B22" s="239" t="str">
        <f>CCM_Budget_Year1!$D$18</f>
        <v>CCM El Salvador</v>
      </c>
      <c r="C22" s="239" t="str">
        <f>CCM_Budget_Year1!$D$19</f>
        <v>SLV-CFUND-2309</v>
      </c>
      <c r="D22" s="239" t="str">
        <f>CCM_Budget_Year1!$D$22</f>
        <v>USD</v>
      </c>
      <c r="E22" s="239" t="str">
        <f>CCM_Budget_Year1!$D$25</f>
        <v>Year 1</v>
      </c>
      <c r="F22" s="85" t="str">
        <f>CCM_Budget_Year1!C89</f>
        <v>CCM Evolution</v>
      </c>
      <c r="G22" s="85" t="str">
        <f>CCM_Budget_Year1!D89</f>
        <v>Engagement</v>
      </c>
      <c r="H22" s="85" t="str">
        <f>CCM_Budget_Year1!E89</f>
        <v>Travel related Costs</v>
      </c>
      <c r="I22" s="85" t="str">
        <f>CCM_Budget_Year1!F89</f>
        <v>Regular consultation meetings with CCM constituencies</v>
      </c>
      <c r="J22" s="86">
        <f>CCM_Budget_Year1!G89</f>
        <v>1977.65</v>
      </c>
      <c r="K22" s="86">
        <f>CCM_Budget_Year1!H89</f>
        <v>1977.85</v>
      </c>
      <c r="L22" s="238" t="str">
        <f>CCM_Budget_Year1!I89</f>
        <v>1.11) se promoveran reuniones con Miembros y no miembros para el segimiento a la estrategia de posicionamiento</v>
      </c>
      <c r="M22" s="237">
        <f>CCM_Budget_Year1!J89</f>
        <v>1.0001011301291935</v>
      </c>
      <c r="N22" s="85" t="str">
        <f>CCM_Budget_Year1!K89</f>
        <v xml:space="preserve">Contamos con un remanente de $0.15 los cuales se devolveran al donante. </v>
      </c>
      <c r="O22" s="86">
        <f>CCM_Budget_Year1!L89</f>
        <v>0</v>
      </c>
      <c r="P22" s="237">
        <f>CCM_Budget_Year1!M89</f>
        <v>0</v>
      </c>
      <c r="Q22" s="238">
        <f>CCM_Budget_Year1!N89</f>
        <v>0</v>
      </c>
    </row>
    <row r="23" spans="1:17" ht="14.5" thickBot="1" x14ac:dyDescent="0.35">
      <c r="A23" s="239">
        <f>CCM_Budget_Year1!B90</f>
        <v>12</v>
      </c>
      <c r="B23" s="239" t="str">
        <f>CCM_Budget_Year1!$D$18</f>
        <v>CCM El Salvador</v>
      </c>
      <c r="C23" s="239" t="str">
        <f>CCM_Budget_Year1!$D$19</f>
        <v>SLV-CFUND-2309</v>
      </c>
      <c r="D23" s="239" t="str">
        <f>CCM_Budget_Year1!$D$22</f>
        <v>USD</v>
      </c>
      <c r="E23" s="239" t="str">
        <f>CCM_Budget_Year1!$D$25</f>
        <v>Year 1</v>
      </c>
      <c r="F23" s="85">
        <f>CCM_Budget_Year1!C90</f>
        <v>0</v>
      </c>
      <c r="G23" s="85">
        <f>CCM_Budget_Year1!D90</f>
        <v>0</v>
      </c>
      <c r="H23" s="85">
        <f>CCM_Budget_Year1!E90</f>
        <v>0</v>
      </c>
      <c r="I23" s="85">
        <f>CCM_Budget_Year1!F90</f>
        <v>0</v>
      </c>
      <c r="J23" s="86">
        <f>CCM_Budget_Year1!G90</f>
        <v>0</v>
      </c>
      <c r="K23" s="86">
        <f>CCM_Budget_Year1!H90</f>
        <v>0</v>
      </c>
      <c r="L23" s="238">
        <f>CCM_Budget_Year1!I90</f>
        <v>0</v>
      </c>
      <c r="M23" s="237" t="str">
        <f>CCM_Budget_Year1!J90</f>
        <v/>
      </c>
      <c r="N23" s="85">
        <f>CCM_Budget_Year1!K90</f>
        <v>0</v>
      </c>
      <c r="O23" s="86">
        <f>CCM_Budget_Year1!L90</f>
        <v>0</v>
      </c>
      <c r="P23" s="237" t="str">
        <f>CCM_Budget_Year1!M90</f>
        <v/>
      </c>
      <c r="Q23" s="238">
        <f>CCM_Budget_Year1!N90</f>
        <v>0</v>
      </c>
    </row>
    <row r="24" spans="1:17" ht="14.5" thickBot="1" x14ac:dyDescent="0.35">
      <c r="A24" s="239">
        <f>CCM_Budget_Year1!B91</f>
        <v>13</v>
      </c>
      <c r="B24" s="239" t="str">
        <f>CCM_Budget_Year1!$D$18</f>
        <v>CCM El Salvador</v>
      </c>
      <c r="C24" s="239" t="str">
        <f>CCM_Budget_Year1!$D$19</f>
        <v>SLV-CFUND-2309</v>
      </c>
      <c r="D24" s="239" t="str">
        <f>CCM_Budget_Year1!$D$22</f>
        <v>USD</v>
      </c>
      <c r="E24" s="239" t="str">
        <f>CCM_Budget_Year1!$D$25</f>
        <v>Year 1</v>
      </c>
      <c r="F24" s="85">
        <f>CCM_Budget_Year1!C91</f>
        <v>0</v>
      </c>
      <c r="G24" s="85">
        <f>CCM_Budget_Year1!D91</f>
        <v>0</v>
      </c>
      <c r="H24" s="85">
        <f>CCM_Budget_Year1!E91</f>
        <v>0</v>
      </c>
      <c r="I24" s="85">
        <f>CCM_Budget_Year1!F91</f>
        <v>0</v>
      </c>
      <c r="J24" s="86">
        <f>CCM_Budget_Year1!G91</f>
        <v>0</v>
      </c>
      <c r="K24" s="86">
        <f>CCM_Budget_Year1!H91</f>
        <v>0</v>
      </c>
      <c r="L24" s="238">
        <f>CCM_Budget_Year1!I91</f>
        <v>0</v>
      </c>
      <c r="M24" s="237" t="str">
        <f>CCM_Budget_Year1!J91</f>
        <v/>
      </c>
      <c r="N24" s="85">
        <f>CCM_Budget_Year1!K91</f>
        <v>0</v>
      </c>
      <c r="O24" s="86">
        <f>CCM_Budget_Year1!L91</f>
        <v>0</v>
      </c>
      <c r="P24" s="237" t="str">
        <f>CCM_Budget_Year1!M91</f>
        <v/>
      </c>
      <c r="Q24" s="238">
        <f>CCM_Budget_Year1!N91</f>
        <v>0</v>
      </c>
    </row>
    <row r="25" spans="1:17" ht="14.5" thickBot="1" x14ac:dyDescent="0.35">
      <c r="A25" s="239">
        <f>CCM_Budget_Year1!B92</f>
        <v>14</v>
      </c>
      <c r="B25" s="239" t="str">
        <f>CCM_Budget_Year1!$D$18</f>
        <v>CCM El Salvador</v>
      </c>
      <c r="C25" s="239" t="str">
        <f>CCM_Budget_Year1!$D$19</f>
        <v>SLV-CFUND-2309</v>
      </c>
      <c r="D25" s="239" t="str">
        <f>CCM_Budget_Year1!$D$22</f>
        <v>USD</v>
      </c>
      <c r="E25" s="239" t="str">
        <f>CCM_Budget_Year1!$D$25</f>
        <v>Year 1</v>
      </c>
      <c r="F25" s="85">
        <f>CCM_Budget_Year1!C92</f>
        <v>0</v>
      </c>
      <c r="G25" s="85">
        <f>CCM_Budget_Year1!D92</f>
        <v>0</v>
      </c>
      <c r="H25" s="85">
        <f>CCM_Budget_Year1!E92</f>
        <v>0</v>
      </c>
      <c r="I25" s="85">
        <f>CCM_Budget_Year1!F92</f>
        <v>0</v>
      </c>
      <c r="J25" s="86">
        <f>CCM_Budget_Year1!G92</f>
        <v>0</v>
      </c>
      <c r="K25" s="86">
        <f>CCM_Budget_Year1!H92</f>
        <v>0</v>
      </c>
      <c r="L25" s="238">
        <f>CCM_Budget_Year1!I92</f>
        <v>0</v>
      </c>
      <c r="M25" s="237" t="str">
        <f>CCM_Budget_Year1!J92</f>
        <v/>
      </c>
      <c r="N25" s="85">
        <f>CCM_Budget_Year1!K92</f>
        <v>0</v>
      </c>
      <c r="O25" s="86">
        <f>CCM_Budget_Year1!L92</f>
        <v>0</v>
      </c>
      <c r="P25" s="237" t="str">
        <f>CCM_Budget_Year1!M92</f>
        <v/>
      </c>
      <c r="Q25" s="238">
        <f>CCM_Budget_Year1!N92</f>
        <v>0</v>
      </c>
    </row>
    <row r="26" spans="1:17" ht="14.5" thickBot="1" x14ac:dyDescent="0.35">
      <c r="A26" s="239">
        <f>CCM_Budget_Year1!B93</f>
        <v>15</v>
      </c>
      <c r="B26" s="239" t="str">
        <f>CCM_Budget_Year1!$D$18</f>
        <v>CCM El Salvador</v>
      </c>
      <c r="C26" s="239" t="str">
        <f>CCM_Budget_Year1!$D$19</f>
        <v>SLV-CFUND-2309</v>
      </c>
      <c r="D26" s="239" t="str">
        <f>CCM_Budget_Year1!$D$22</f>
        <v>USD</v>
      </c>
      <c r="E26" s="239" t="str">
        <f>CCM_Budget_Year1!$D$25</f>
        <v>Year 1</v>
      </c>
      <c r="F26" s="85">
        <f>CCM_Budget_Year1!C93</f>
        <v>0</v>
      </c>
      <c r="G26" s="85">
        <f>CCM_Budget_Year1!D93</f>
        <v>0</v>
      </c>
      <c r="H26" s="85">
        <f>CCM_Budget_Year1!E93</f>
        <v>0</v>
      </c>
      <c r="I26" s="85">
        <f>CCM_Budget_Year1!F93</f>
        <v>0</v>
      </c>
      <c r="J26" s="86">
        <f>CCM_Budget_Year1!G93</f>
        <v>0</v>
      </c>
      <c r="K26" s="86">
        <f>CCM_Budget_Year1!H93</f>
        <v>0</v>
      </c>
      <c r="L26" s="238">
        <f>CCM_Budget_Year1!I93</f>
        <v>0</v>
      </c>
      <c r="M26" s="237" t="str">
        <f>CCM_Budget_Year1!J93</f>
        <v/>
      </c>
      <c r="N26" s="85">
        <f>CCM_Budget_Year1!K93</f>
        <v>0</v>
      </c>
      <c r="O26" s="86">
        <f>CCM_Budget_Year1!L93</f>
        <v>0</v>
      </c>
      <c r="P26" s="237" t="str">
        <f>CCM_Budget_Year1!M93</f>
        <v/>
      </c>
      <c r="Q26" s="238">
        <f>CCM_Budget_Year1!N93</f>
        <v>0</v>
      </c>
    </row>
    <row r="27" spans="1:17" ht="14.5" thickBot="1" x14ac:dyDescent="0.35">
      <c r="A27" s="239">
        <f>CCM_Budget_Year1!B94</f>
        <v>16</v>
      </c>
      <c r="B27" s="239" t="str">
        <f>CCM_Budget_Year1!$D$18</f>
        <v>CCM El Salvador</v>
      </c>
      <c r="C27" s="239" t="str">
        <f>CCM_Budget_Year1!$D$19</f>
        <v>SLV-CFUND-2309</v>
      </c>
      <c r="D27" s="239" t="str">
        <f>CCM_Budget_Year1!$D$22</f>
        <v>USD</v>
      </c>
      <c r="E27" s="239" t="str">
        <f>CCM_Budget_Year1!$D$25</f>
        <v>Year 1</v>
      </c>
      <c r="F27" s="85">
        <f>CCM_Budget_Year1!C94</f>
        <v>0</v>
      </c>
      <c r="G27" s="85">
        <f>CCM_Budget_Year1!D94</f>
        <v>0</v>
      </c>
      <c r="H27" s="85">
        <f>CCM_Budget_Year1!E94</f>
        <v>0</v>
      </c>
      <c r="I27" s="85">
        <f>CCM_Budget_Year1!F94</f>
        <v>0</v>
      </c>
      <c r="J27" s="86">
        <f>CCM_Budget_Year1!G94</f>
        <v>0</v>
      </c>
      <c r="K27" s="86">
        <f>CCM_Budget_Year1!H94</f>
        <v>0</v>
      </c>
      <c r="L27" s="238">
        <f>CCM_Budget_Year1!I94</f>
        <v>0</v>
      </c>
      <c r="M27" s="237" t="str">
        <f>CCM_Budget_Year1!J94</f>
        <v/>
      </c>
      <c r="N27" s="85">
        <f>CCM_Budget_Year1!K94</f>
        <v>0</v>
      </c>
      <c r="O27" s="86">
        <f>CCM_Budget_Year1!L94</f>
        <v>0</v>
      </c>
      <c r="P27" s="237" t="str">
        <f>CCM_Budget_Year1!M94</f>
        <v/>
      </c>
      <c r="Q27" s="238">
        <f>CCM_Budget_Year1!N94</f>
        <v>0</v>
      </c>
    </row>
    <row r="28" spans="1:17" ht="14.5" thickBot="1" x14ac:dyDescent="0.35">
      <c r="A28" s="239">
        <f>CCM_Budget_Year1!B95</f>
        <v>17</v>
      </c>
      <c r="B28" s="239" t="str">
        <f>CCM_Budget_Year1!$D$18</f>
        <v>CCM El Salvador</v>
      </c>
      <c r="C28" s="239" t="str">
        <f>CCM_Budget_Year1!$D$19</f>
        <v>SLV-CFUND-2309</v>
      </c>
      <c r="D28" s="239" t="str">
        <f>CCM_Budget_Year1!$D$22</f>
        <v>USD</v>
      </c>
      <c r="E28" s="239" t="str">
        <f>CCM_Budget_Year1!$D$25</f>
        <v>Year 1</v>
      </c>
      <c r="F28" s="85">
        <f>CCM_Budget_Year1!C95</f>
        <v>0</v>
      </c>
      <c r="G28" s="85">
        <f>CCM_Budget_Year1!D95</f>
        <v>0</v>
      </c>
      <c r="H28" s="85">
        <f>CCM_Budget_Year1!E95</f>
        <v>0</v>
      </c>
      <c r="I28" s="85">
        <f>CCM_Budget_Year1!F95</f>
        <v>0</v>
      </c>
      <c r="J28" s="86">
        <f>CCM_Budget_Year1!G95</f>
        <v>0</v>
      </c>
      <c r="K28" s="86">
        <f>CCM_Budget_Year1!H95</f>
        <v>0</v>
      </c>
      <c r="L28" s="238">
        <f>CCM_Budget_Year1!I95</f>
        <v>0</v>
      </c>
      <c r="M28" s="237" t="str">
        <f>CCM_Budget_Year1!J95</f>
        <v/>
      </c>
      <c r="N28" s="85">
        <f>CCM_Budget_Year1!K95</f>
        <v>0</v>
      </c>
      <c r="O28" s="86">
        <f>CCM_Budget_Year1!L95</f>
        <v>0</v>
      </c>
      <c r="P28" s="237" t="str">
        <f>CCM_Budget_Year1!M95</f>
        <v/>
      </c>
      <c r="Q28" s="238">
        <f>CCM_Budget_Year1!N95</f>
        <v>0</v>
      </c>
    </row>
    <row r="29" spans="1:17" ht="14.5" thickBot="1" x14ac:dyDescent="0.35">
      <c r="A29" s="239">
        <f>CCM_Budget_Year1!B96</f>
        <v>18</v>
      </c>
      <c r="B29" s="239" t="str">
        <f>CCM_Budget_Year1!$D$18</f>
        <v>CCM El Salvador</v>
      </c>
      <c r="C29" s="239" t="str">
        <f>CCM_Budget_Year1!$D$19</f>
        <v>SLV-CFUND-2309</v>
      </c>
      <c r="D29" s="239" t="str">
        <f>CCM_Budget_Year1!$D$22</f>
        <v>USD</v>
      </c>
      <c r="E29" s="239" t="str">
        <f>CCM_Budget_Year1!$D$25</f>
        <v>Year 1</v>
      </c>
      <c r="F29" s="85">
        <f>CCM_Budget_Year1!C96</f>
        <v>0</v>
      </c>
      <c r="G29" s="85">
        <f>CCM_Budget_Year1!D96</f>
        <v>0</v>
      </c>
      <c r="H29" s="85">
        <f>CCM_Budget_Year1!E96</f>
        <v>0</v>
      </c>
      <c r="I29" s="85">
        <f>CCM_Budget_Year1!F96</f>
        <v>0</v>
      </c>
      <c r="J29" s="86">
        <f>CCM_Budget_Year1!G96</f>
        <v>0</v>
      </c>
      <c r="K29" s="86">
        <f>CCM_Budget_Year1!H96</f>
        <v>0</v>
      </c>
      <c r="L29" s="238">
        <f>CCM_Budget_Year1!I96</f>
        <v>0</v>
      </c>
      <c r="M29" s="237" t="str">
        <f>CCM_Budget_Year1!J96</f>
        <v/>
      </c>
      <c r="N29" s="85">
        <f>CCM_Budget_Year1!K96</f>
        <v>0</v>
      </c>
      <c r="O29" s="86">
        <f>CCM_Budget_Year1!L96</f>
        <v>0</v>
      </c>
      <c r="P29" s="237" t="str">
        <f>CCM_Budget_Year1!M96</f>
        <v/>
      </c>
      <c r="Q29" s="238">
        <f>CCM_Budget_Year1!N96</f>
        <v>0</v>
      </c>
    </row>
    <row r="30" spans="1:17" ht="14.5" thickBot="1" x14ac:dyDescent="0.35">
      <c r="A30" s="239">
        <f>CCM_Budget_Year1!B97</f>
        <v>19</v>
      </c>
      <c r="B30" s="239" t="str">
        <f>CCM_Budget_Year1!$D$18</f>
        <v>CCM El Salvador</v>
      </c>
      <c r="C30" s="239" t="str">
        <f>CCM_Budget_Year1!$D$19</f>
        <v>SLV-CFUND-2309</v>
      </c>
      <c r="D30" s="239" t="str">
        <f>CCM_Budget_Year1!$D$22</f>
        <v>USD</v>
      </c>
      <c r="E30" s="239" t="str">
        <f>CCM_Budget_Year1!$D$25</f>
        <v>Year 1</v>
      </c>
      <c r="F30" s="85">
        <f>CCM_Budget_Year1!C97</f>
        <v>0</v>
      </c>
      <c r="G30" s="85">
        <f>CCM_Budget_Year1!D97</f>
        <v>0</v>
      </c>
      <c r="H30" s="85">
        <f>CCM_Budget_Year1!E97</f>
        <v>0</v>
      </c>
      <c r="I30" s="85">
        <f>CCM_Budget_Year1!F97</f>
        <v>0</v>
      </c>
      <c r="J30" s="86">
        <f>CCM_Budget_Year1!G97</f>
        <v>0</v>
      </c>
      <c r="K30" s="86">
        <f>CCM_Budget_Year1!H97</f>
        <v>0</v>
      </c>
      <c r="L30" s="238">
        <f>CCM_Budget_Year1!I97</f>
        <v>0</v>
      </c>
      <c r="M30" s="237" t="str">
        <f>CCM_Budget_Year1!J97</f>
        <v/>
      </c>
      <c r="N30" s="85">
        <f>CCM_Budget_Year1!K97</f>
        <v>0</v>
      </c>
      <c r="O30" s="86">
        <f>CCM_Budget_Year1!L97</f>
        <v>0</v>
      </c>
      <c r="P30" s="237" t="str">
        <f>CCM_Budget_Year1!M97</f>
        <v/>
      </c>
      <c r="Q30" s="238">
        <f>CCM_Budget_Year1!N97</f>
        <v>0</v>
      </c>
    </row>
    <row r="31" spans="1:17" ht="14.5" thickBot="1" x14ac:dyDescent="0.35">
      <c r="A31" s="239">
        <f>CCM_Budget_Year1!B98</f>
        <v>20</v>
      </c>
      <c r="B31" s="239" t="str">
        <f>CCM_Budget_Year1!$D$18</f>
        <v>CCM El Salvador</v>
      </c>
      <c r="C31" s="239" t="str">
        <f>CCM_Budget_Year1!$D$19</f>
        <v>SLV-CFUND-2309</v>
      </c>
      <c r="D31" s="239" t="str">
        <f>CCM_Budget_Year1!$D$22</f>
        <v>USD</v>
      </c>
      <c r="E31" s="239" t="str">
        <f>CCM_Budget_Year1!$D$25</f>
        <v>Year 1</v>
      </c>
      <c r="F31" s="85">
        <f>CCM_Budget_Year1!C98</f>
        <v>0</v>
      </c>
      <c r="G31" s="85">
        <f>CCM_Budget_Year1!D98</f>
        <v>0</v>
      </c>
      <c r="H31" s="85">
        <f>CCM_Budget_Year1!E98</f>
        <v>0</v>
      </c>
      <c r="I31" s="85">
        <f>CCM_Budget_Year1!F98</f>
        <v>0</v>
      </c>
      <c r="J31" s="86">
        <f>CCM_Budget_Year1!G98</f>
        <v>0</v>
      </c>
      <c r="K31" s="86">
        <f>CCM_Budget_Year1!H98</f>
        <v>0</v>
      </c>
      <c r="L31" s="238">
        <f>CCM_Budget_Year1!I98</f>
        <v>0</v>
      </c>
      <c r="M31" s="237" t="str">
        <f>CCM_Budget_Year1!J98</f>
        <v/>
      </c>
      <c r="N31" s="85">
        <f>CCM_Budget_Year1!K98</f>
        <v>0</v>
      </c>
      <c r="O31" s="86">
        <f>CCM_Budget_Year1!L98</f>
        <v>0</v>
      </c>
      <c r="P31" s="237" t="str">
        <f>CCM_Budget_Year1!M98</f>
        <v/>
      </c>
      <c r="Q31" s="238">
        <f>CCM_Budget_Year1!N98</f>
        <v>0</v>
      </c>
    </row>
    <row r="32" spans="1:17" ht="14.5" thickBot="1" x14ac:dyDescent="0.35">
      <c r="A32" s="239">
        <f>CCM_Budget_Year1!B99</f>
        <v>21</v>
      </c>
      <c r="B32" s="239" t="str">
        <f>CCM_Budget_Year1!$D$18</f>
        <v>CCM El Salvador</v>
      </c>
      <c r="C32" s="239" t="str">
        <f>CCM_Budget_Year1!$D$19</f>
        <v>SLV-CFUND-2309</v>
      </c>
      <c r="D32" s="239" t="str">
        <f>CCM_Budget_Year1!$D$22</f>
        <v>USD</v>
      </c>
      <c r="E32" s="239" t="str">
        <f>CCM_Budget_Year1!$D$25</f>
        <v>Year 1</v>
      </c>
      <c r="F32" s="85">
        <f>CCM_Budget_Year1!C99</f>
        <v>0</v>
      </c>
      <c r="G32" s="85">
        <f>CCM_Budget_Year1!D99</f>
        <v>0</v>
      </c>
      <c r="H32" s="85">
        <f>CCM_Budget_Year1!E99</f>
        <v>0</v>
      </c>
      <c r="I32" s="85">
        <f>CCM_Budget_Year1!F99</f>
        <v>0</v>
      </c>
      <c r="J32" s="86">
        <f>CCM_Budget_Year1!G99</f>
        <v>0</v>
      </c>
      <c r="K32" s="86">
        <f>CCM_Budget_Year1!H99</f>
        <v>0</v>
      </c>
      <c r="L32" s="238">
        <f>CCM_Budget_Year1!I99</f>
        <v>0</v>
      </c>
      <c r="M32" s="237" t="str">
        <f>CCM_Budget_Year1!J99</f>
        <v/>
      </c>
      <c r="N32" s="85">
        <f>CCM_Budget_Year1!K99</f>
        <v>0</v>
      </c>
      <c r="O32" s="86">
        <f>CCM_Budget_Year1!L99</f>
        <v>0</v>
      </c>
      <c r="P32" s="237" t="str">
        <f>CCM_Budget_Year1!M99</f>
        <v/>
      </c>
      <c r="Q32" s="238">
        <f>CCM_Budget_Year1!N99</f>
        <v>0</v>
      </c>
    </row>
    <row r="33" spans="1:17" ht="14.5" thickBot="1" x14ac:dyDescent="0.35">
      <c r="A33" s="239">
        <f>CCM_Budget_Year1!B100</f>
        <v>22</v>
      </c>
      <c r="B33" s="239" t="str">
        <f>CCM_Budget_Year1!$D$18</f>
        <v>CCM El Salvador</v>
      </c>
      <c r="C33" s="239" t="str">
        <f>CCM_Budget_Year1!$D$19</f>
        <v>SLV-CFUND-2309</v>
      </c>
      <c r="D33" s="239" t="str">
        <f>CCM_Budget_Year1!$D$22</f>
        <v>USD</v>
      </c>
      <c r="E33" s="239" t="str">
        <f>CCM_Budget_Year1!$D$25</f>
        <v>Year 1</v>
      </c>
      <c r="F33" s="85">
        <f>CCM_Budget_Year1!C100</f>
        <v>0</v>
      </c>
      <c r="G33" s="85">
        <f>CCM_Budget_Year1!D100</f>
        <v>0</v>
      </c>
      <c r="H33" s="85">
        <f>CCM_Budget_Year1!E100</f>
        <v>0</v>
      </c>
      <c r="I33" s="85">
        <f>CCM_Budget_Year1!F100</f>
        <v>0</v>
      </c>
      <c r="J33" s="86">
        <f>CCM_Budget_Year1!G100</f>
        <v>0</v>
      </c>
      <c r="K33" s="86">
        <f>CCM_Budget_Year1!H100</f>
        <v>0</v>
      </c>
      <c r="L33" s="238">
        <f>CCM_Budget_Year1!I100</f>
        <v>0</v>
      </c>
      <c r="M33" s="237" t="str">
        <f>CCM_Budget_Year1!J100</f>
        <v/>
      </c>
      <c r="N33" s="85">
        <f>CCM_Budget_Year1!K100</f>
        <v>0</v>
      </c>
      <c r="O33" s="86">
        <f>CCM_Budget_Year1!L100</f>
        <v>0</v>
      </c>
      <c r="P33" s="237" t="str">
        <f>CCM_Budget_Year1!M100</f>
        <v/>
      </c>
      <c r="Q33" s="238">
        <f>CCM_Budget_Year1!N100</f>
        <v>0</v>
      </c>
    </row>
    <row r="34" spans="1:17" ht="14.5" thickBot="1" x14ac:dyDescent="0.35">
      <c r="A34" s="239">
        <f>CCM_Budget_Year1!B101</f>
        <v>23</v>
      </c>
      <c r="B34" s="239" t="str">
        <f>CCM_Budget_Year1!$D$18</f>
        <v>CCM El Salvador</v>
      </c>
      <c r="C34" s="239" t="str">
        <f>CCM_Budget_Year1!$D$19</f>
        <v>SLV-CFUND-2309</v>
      </c>
      <c r="D34" s="239" t="str">
        <f>CCM_Budget_Year1!$D$22</f>
        <v>USD</v>
      </c>
      <c r="E34" s="239" t="str">
        <f>CCM_Budget_Year1!$D$25</f>
        <v>Year 1</v>
      </c>
      <c r="F34" s="85">
        <f>CCM_Budget_Year1!C101</f>
        <v>0</v>
      </c>
      <c r="G34" s="85">
        <f>CCM_Budget_Year1!D101</f>
        <v>0</v>
      </c>
      <c r="H34" s="85">
        <f>CCM_Budget_Year1!E101</f>
        <v>0</v>
      </c>
      <c r="I34" s="85">
        <f>CCM_Budget_Year1!F101</f>
        <v>0</v>
      </c>
      <c r="J34" s="86">
        <f>CCM_Budget_Year1!G101</f>
        <v>0</v>
      </c>
      <c r="K34" s="86">
        <f>CCM_Budget_Year1!H101</f>
        <v>0</v>
      </c>
      <c r="L34" s="238">
        <f>CCM_Budget_Year1!I101</f>
        <v>0</v>
      </c>
      <c r="M34" s="237" t="str">
        <f>CCM_Budget_Year1!J101</f>
        <v/>
      </c>
      <c r="N34" s="85">
        <f>CCM_Budget_Year1!K101</f>
        <v>0</v>
      </c>
      <c r="O34" s="86">
        <f>CCM_Budget_Year1!L101</f>
        <v>0</v>
      </c>
      <c r="P34" s="237" t="str">
        <f>CCM_Budget_Year1!M101</f>
        <v/>
      </c>
      <c r="Q34" s="238">
        <f>CCM_Budget_Year1!N101</f>
        <v>0</v>
      </c>
    </row>
    <row r="35" spans="1:17" ht="14.5" thickBot="1" x14ac:dyDescent="0.35">
      <c r="A35" s="239">
        <f>CCM_Budget_Year1!B102</f>
        <v>24</v>
      </c>
      <c r="B35" s="239" t="str">
        <f>CCM_Budget_Year1!$D$18</f>
        <v>CCM El Salvador</v>
      </c>
      <c r="C35" s="239" t="str">
        <f>CCM_Budget_Year1!$D$19</f>
        <v>SLV-CFUND-2309</v>
      </c>
      <c r="D35" s="239" t="str">
        <f>CCM_Budget_Year1!$D$22</f>
        <v>USD</v>
      </c>
      <c r="E35" s="239" t="str">
        <f>CCM_Budget_Year1!$D$25</f>
        <v>Year 1</v>
      </c>
      <c r="F35" s="85">
        <f>CCM_Budget_Year1!C102</f>
        <v>0</v>
      </c>
      <c r="G35" s="85">
        <f>CCM_Budget_Year1!D102</f>
        <v>0</v>
      </c>
      <c r="H35" s="85">
        <f>CCM_Budget_Year1!E102</f>
        <v>0</v>
      </c>
      <c r="I35" s="85">
        <f>CCM_Budget_Year1!F102</f>
        <v>0</v>
      </c>
      <c r="J35" s="86">
        <f>CCM_Budget_Year1!G102</f>
        <v>0</v>
      </c>
      <c r="K35" s="86">
        <f>CCM_Budget_Year1!H102</f>
        <v>0</v>
      </c>
      <c r="L35" s="238">
        <f>CCM_Budget_Year1!I102</f>
        <v>0</v>
      </c>
      <c r="M35" s="237" t="str">
        <f>CCM_Budget_Year1!J102</f>
        <v/>
      </c>
      <c r="N35" s="85">
        <f>CCM_Budget_Year1!K102</f>
        <v>0</v>
      </c>
      <c r="O35" s="86">
        <f>CCM_Budget_Year1!L102</f>
        <v>0</v>
      </c>
      <c r="P35" s="237" t="str">
        <f>CCM_Budget_Year1!M102</f>
        <v/>
      </c>
      <c r="Q35" s="238">
        <f>CCM_Budget_Year1!N102</f>
        <v>0</v>
      </c>
    </row>
    <row r="36" spans="1:17" ht="14.5" thickBot="1" x14ac:dyDescent="0.35">
      <c r="A36" s="239">
        <f>CCM_Budget_Year1!B103</f>
        <v>25</v>
      </c>
      <c r="B36" s="239" t="str">
        <f>CCM_Budget_Year1!$D$18</f>
        <v>CCM El Salvador</v>
      </c>
      <c r="C36" s="239" t="str">
        <f>CCM_Budget_Year1!$D$19</f>
        <v>SLV-CFUND-2309</v>
      </c>
      <c r="D36" s="239" t="str">
        <f>CCM_Budget_Year1!$D$22</f>
        <v>USD</v>
      </c>
      <c r="E36" s="239" t="str">
        <f>CCM_Budget_Year1!$D$25</f>
        <v>Year 1</v>
      </c>
      <c r="F36" s="85">
        <f>CCM_Budget_Year1!C103</f>
        <v>0</v>
      </c>
      <c r="G36" s="85">
        <f>CCM_Budget_Year1!D103</f>
        <v>0</v>
      </c>
      <c r="H36" s="85">
        <f>CCM_Budget_Year1!E103</f>
        <v>0</v>
      </c>
      <c r="I36" s="85">
        <f>CCM_Budget_Year1!F103</f>
        <v>0</v>
      </c>
      <c r="J36" s="86">
        <f>CCM_Budget_Year1!G103</f>
        <v>0</v>
      </c>
      <c r="K36" s="86">
        <f>CCM_Budget_Year1!H103</f>
        <v>0</v>
      </c>
      <c r="L36" s="238">
        <f>CCM_Budget_Year1!I103</f>
        <v>0</v>
      </c>
      <c r="M36" s="237" t="str">
        <f>CCM_Budget_Year1!J103</f>
        <v/>
      </c>
      <c r="N36" s="85">
        <f>CCM_Budget_Year1!K103</f>
        <v>0</v>
      </c>
      <c r="O36" s="86">
        <f>CCM_Budget_Year1!L103</f>
        <v>0</v>
      </c>
      <c r="P36" s="237" t="str">
        <f>CCM_Budget_Year1!M103</f>
        <v/>
      </c>
      <c r="Q36" s="238">
        <f>CCM_Budget_Year1!N103</f>
        <v>0</v>
      </c>
    </row>
    <row r="37" spans="1:17" ht="14.5" thickBot="1" x14ac:dyDescent="0.35">
      <c r="A37" s="239">
        <f>CCM_Budget_Year1!B104</f>
        <v>26</v>
      </c>
      <c r="B37" s="239" t="str">
        <f>CCM_Budget_Year1!$D$18</f>
        <v>CCM El Salvador</v>
      </c>
      <c r="C37" s="239" t="str">
        <f>CCM_Budget_Year1!$D$19</f>
        <v>SLV-CFUND-2309</v>
      </c>
      <c r="D37" s="239" t="str">
        <f>CCM_Budget_Year1!$D$22</f>
        <v>USD</v>
      </c>
      <c r="E37" s="239" t="str">
        <f>CCM_Budget_Year1!$D$25</f>
        <v>Year 1</v>
      </c>
      <c r="F37" s="85">
        <f>CCM_Budget_Year1!C104</f>
        <v>0</v>
      </c>
      <c r="G37" s="85">
        <f>CCM_Budget_Year1!D104</f>
        <v>0</v>
      </c>
      <c r="H37" s="85">
        <f>CCM_Budget_Year1!E104</f>
        <v>0</v>
      </c>
      <c r="I37" s="85">
        <f>CCM_Budget_Year1!F104</f>
        <v>0</v>
      </c>
      <c r="J37" s="86">
        <f>CCM_Budget_Year1!G104</f>
        <v>0</v>
      </c>
      <c r="K37" s="86">
        <f>CCM_Budget_Year1!H104</f>
        <v>0</v>
      </c>
      <c r="L37" s="238">
        <f>CCM_Budget_Year1!I104</f>
        <v>0</v>
      </c>
      <c r="M37" s="237" t="str">
        <f>CCM_Budget_Year1!J104</f>
        <v/>
      </c>
      <c r="N37" s="85">
        <f>CCM_Budget_Year1!K104</f>
        <v>0</v>
      </c>
      <c r="O37" s="86">
        <f>CCM_Budget_Year1!L104</f>
        <v>0</v>
      </c>
      <c r="P37" s="237" t="str">
        <f>CCM_Budget_Year1!M104</f>
        <v/>
      </c>
      <c r="Q37" s="238">
        <f>CCM_Budget_Year1!N104</f>
        <v>0</v>
      </c>
    </row>
    <row r="38" spans="1:17" ht="14.5" thickBot="1" x14ac:dyDescent="0.35">
      <c r="A38" s="239">
        <f>CCM_Budget_Year1!B105</f>
        <v>27</v>
      </c>
      <c r="B38" s="239" t="str">
        <f>CCM_Budget_Year1!$D$18</f>
        <v>CCM El Salvador</v>
      </c>
      <c r="C38" s="239" t="str">
        <f>CCM_Budget_Year1!$D$19</f>
        <v>SLV-CFUND-2309</v>
      </c>
      <c r="D38" s="239" t="str">
        <f>CCM_Budget_Year1!$D$22</f>
        <v>USD</v>
      </c>
      <c r="E38" s="239" t="str">
        <f>CCM_Budget_Year1!$D$25</f>
        <v>Year 1</v>
      </c>
      <c r="F38" s="85">
        <f>CCM_Budget_Year1!C105</f>
        <v>0</v>
      </c>
      <c r="G38" s="85">
        <f>CCM_Budget_Year1!D105</f>
        <v>0</v>
      </c>
      <c r="H38" s="85">
        <f>CCM_Budget_Year1!E105</f>
        <v>0</v>
      </c>
      <c r="I38" s="85">
        <f>CCM_Budget_Year1!F105</f>
        <v>0</v>
      </c>
      <c r="J38" s="86">
        <f>CCM_Budget_Year1!G105</f>
        <v>0</v>
      </c>
      <c r="K38" s="86">
        <f>CCM_Budget_Year1!H105</f>
        <v>0</v>
      </c>
      <c r="L38" s="238">
        <f>CCM_Budget_Year1!I105</f>
        <v>0</v>
      </c>
      <c r="M38" s="237" t="str">
        <f>CCM_Budget_Year1!J105</f>
        <v/>
      </c>
      <c r="N38" s="85">
        <f>CCM_Budget_Year1!K105</f>
        <v>0</v>
      </c>
      <c r="O38" s="86">
        <f>CCM_Budget_Year1!L105</f>
        <v>0</v>
      </c>
      <c r="P38" s="237" t="str">
        <f>CCM_Budget_Year1!M105</f>
        <v/>
      </c>
      <c r="Q38" s="238">
        <f>CCM_Budget_Year1!N105</f>
        <v>0</v>
      </c>
    </row>
    <row r="39" spans="1:17" ht="14.5" thickBot="1" x14ac:dyDescent="0.35">
      <c r="A39" s="239">
        <f>CCM_Budget_Year1!B106</f>
        <v>28</v>
      </c>
      <c r="B39" s="239" t="str">
        <f>CCM_Budget_Year1!$D$18</f>
        <v>CCM El Salvador</v>
      </c>
      <c r="C39" s="239" t="str">
        <f>CCM_Budget_Year1!$D$19</f>
        <v>SLV-CFUND-2309</v>
      </c>
      <c r="D39" s="239" t="str">
        <f>CCM_Budget_Year1!$D$22</f>
        <v>USD</v>
      </c>
      <c r="E39" s="239" t="str">
        <f>CCM_Budget_Year1!$D$25</f>
        <v>Year 1</v>
      </c>
      <c r="F39" s="85">
        <f>CCM_Budget_Year1!C106</f>
        <v>0</v>
      </c>
      <c r="G39" s="85">
        <f>CCM_Budget_Year1!D106</f>
        <v>0</v>
      </c>
      <c r="H39" s="85">
        <f>CCM_Budget_Year1!E106</f>
        <v>0</v>
      </c>
      <c r="I39" s="85">
        <f>CCM_Budget_Year1!F106</f>
        <v>0</v>
      </c>
      <c r="J39" s="86">
        <f>CCM_Budget_Year1!G106</f>
        <v>0</v>
      </c>
      <c r="K39" s="86">
        <f>CCM_Budget_Year1!H106</f>
        <v>0</v>
      </c>
      <c r="L39" s="238">
        <f>CCM_Budget_Year1!I106</f>
        <v>0</v>
      </c>
      <c r="M39" s="237" t="str">
        <f>CCM_Budget_Year1!J106</f>
        <v/>
      </c>
      <c r="N39" s="85">
        <f>CCM_Budget_Year1!K106</f>
        <v>0</v>
      </c>
      <c r="O39" s="86">
        <f>CCM_Budget_Year1!L106</f>
        <v>0</v>
      </c>
      <c r="P39" s="237" t="str">
        <f>CCM_Budget_Year1!M106</f>
        <v/>
      </c>
      <c r="Q39" s="238">
        <f>CCM_Budget_Year1!N106</f>
        <v>0</v>
      </c>
    </row>
    <row r="40" spans="1:17" ht="14.5" thickBot="1" x14ac:dyDescent="0.35">
      <c r="A40" s="239">
        <f>CCM_Budget_Year1!B107</f>
        <v>29</v>
      </c>
      <c r="B40" s="239" t="str">
        <f>CCM_Budget_Year1!$D$18</f>
        <v>CCM El Salvador</v>
      </c>
      <c r="C40" s="239" t="str">
        <f>CCM_Budget_Year1!$D$19</f>
        <v>SLV-CFUND-2309</v>
      </c>
      <c r="D40" s="239" t="str">
        <f>CCM_Budget_Year1!$D$22</f>
        <v>USD</v>
      </c>
      <c r="E40" s="239" t="str">
        <f>CCM_Budget_Year1!$D$25</f>
        <v>Year 1</v>
      </c>
      <c r="F40" s="85">
        <f>CCM_Budget_Year1!C107</f>
        <v>0</v>
      </c>
      <c r="G40" s="85">
        <f>CCM_Budget_Year1!D107</f>
        <v>0</v>
      </c>
      <c r="H40" s="85">
        <f>CCM_Budget_Year1!E107</f>
        <v>0</v>
      </c>
      <c r="I40" s="85">
        <f>CCM_Budget_Year1!F107</f>
        <v>0</v>
      </c>
      <c r="J40" s="86">
        <f>CCM_Budget_Year1!G107</f>
        <v>0</v>
      </c>
      <c r="K40" s="86">
        <f>CCM_Budget_Year1!H107</f>
        <v>0</v>
      </c>
      <c r="L40" s="238">
        <f>CCM_Budget_Year1!I107</f>
        <v>0</v>
      </c>
      <c r="M40" s="237" t="str">
        <f>CCM_Budget_Year1!J107</f>
        <v/>
      </c>
      <c r="N40" s="85">
        <f>CCM_Budget_Year1!K107</f>
        <v>0</v>
      </c>
      <c r="O40" s="86">
        <f>CCM_Budget_Year1!L107</f>
        <v>0</v>
      </c>
      <c r="P40" s="237" t="str">
        <f>CCM_Budget_Year1!M107</f>
        <v/>
      </c>
      <c r="Q40" s="238">
        <f>CCM_Budget_Year1!N107</f>
        <v>0</v>
      </c>
    </row>
    <row r="41" spans="1:17" ht="14.5" thickBot="1" x14ac:dyDescent="0.35">
      <c r="A41" s="239">
        <f>CCM_Budget_Year1!B108</f>
        <v>30</v>
      </c>
      <c r="B41" s="239" t="str">
        <f>CCM_Budget_Year1!$D$18</f>
        <v>CCM El Salvador</v>
      </c>
      <c r="C41" s="239" t="str">
        <f>CCM_Budget_Year1!$D$19</f>
        <v>SLV-CFUND-2309</v>
      </c>
      <c r="D41" s="239" t="str">
        <f>CCM_Budget_Year1!$D$22</f>
        <v>USD</v>
      </c>
      <c r="E41" s="239" t="str">
        <f>CCM_Budget_Year1!$D$25</f>
        <v>Year 1</v>
      </c>
      <c r="F41" s="85">
        <f>CCM_Budget_Year1!C108</f>
        <v>0</v>
      </c>
      <c r="G41" s="85">
        <f>CCM_Budget_Year1!D108</f>
        <v>0</v>
      </c>
      <c r="H41" s="85">
        <f>CCM_Budget_Year1!E108</f>
        <v>0</v>
      </c>
      <c r="I41" s="85">
        <f>CCM_Budget_Year1!F108</f>
        <v>0</v>
      </c>
      <c r="J41" s="86">
        <f>CCM_Budget_Year1!G108</f>
        <v>0</v>
      </c>
      <c r="K41" s="86">
        <f>CCM_Budget_Year1!H108</f>
        <v>0</v>
      </c>
      <c r="L41" s="238">
        <f>CCM_Budget_Year1!I108</f>
        <v>0</v>
      </c>
      <c r="M41" s="237" t="str">
        <f>CCM_Budget_Year1!J108</f>
        <v/>
      </c>
      <c r="N41" s="85">
        <f>CCM_Budget_Year1!K108</f>
        <v>0</v>
      </c>
      <c r="O41" s="86">
        <f>CCM_Budget_Year1!L108</f>
        <v>0</v>
      </c>
      <c r="P41" s="237" t="str">
        <f>CCM_Budget_Year1!M108</f>
        <v/>
      </c>
      <c r="Q41" s="238">
        <f>CCM_Budget_Year1!N108</f>
        <v>0</v>
      </c>
    </row>
    <row r="42" spans="1:17" ht="14.5" thickBot="1" x14ac:dyDescent="0.35">
      <c r="A42" s="239">
        <f>CCM_Budget_Year1!B117</f>
        <v>1</v>
      </c>
      <c r="B42" s="239" t="str">
        <f>CCM_Budget_Year1!$D$18</f>
        <v>CCM El Salvador</v>
      </c>
      <c r="C42" s="239" t="str">
        <f>CCM_Budget_Year1!$D$19</f>
        <v>SLV-CFUND-2309</v>
      </c>
      <c r="D42" s="239" t="str">
        <f>CCM_Budget_Year1!$D$22</f>
        <v>USD</v>
      </c>
      <c r="E42" s="239" t="str">
        <f>CCM_Budget_Year1!$D$25</f>
        <v>Year 1</v>
      </c>
      <c r="F42" s="85" t="str">
        <f>CCM_Budget_Year1!C117</f>
        <v>ONUSIDA</v>
      </c>
      <c r="G42" s="85" t="str">
        <f>CCM_Budget_Year1!D117</f>
        <v>Engagement</v>
      </c>
      <c r="H42" s="85" t="str">
        <f>CCM_Budget_Year1!E117</f>
        <v>External Professional Services</v>
      </c>
      <c r="I42" s="85" t="str">
        <f>CCM_Budget_Year1!F117</f>
        <v>CCM Executive Committee meetings</v>
      </c>
      <c r="J42" s="86">
        <f>CCM_Budget_Year1!G117</f>
        <v>2000</v>
      </c>
      <c r="K42" s="86">
        <f>CCM_Budget_Year1!H117</f>
        <v>922.5</v>
      </c>
      <c r="L42" s="86" t="str">
        <f>CCM_Budget_Year1!I117</f>
        <v>Asistencia Tecnica en Desarrollo de Dialogos de Pais</v>
      </c>
      <c r="M42" s="237">
        <f>CCM_Budget_Year1!J117</f>
        <v>0.46124999999999999</v>
      </c>
      <c r="N42" s="85" t="str">
        <f>CCM_Budget_Year1!K117</f>
        <v>La reducción en el monto total del cofinanciamiento se debe  a que los fondos se reorientaron a  la contratacion del consultor que apoyará al equipo de pais en la formulacion de la SF de VIH, esta contratacion se  realizará hasta el primer trimestre del años 2024.</v>
      </c>
      <c r="O42" s="86">
        <f>CCM_Budget_Year1!L117</f>
        <v>0</v>
      </c>
      <c r="P42" s="237">
        <f>CCM_Budget_Year1!M117</f>
        <v>0</v>
      </c>
      <c r="Q42" s="86">
        <f>CCM_Budget_Year1!N117</f>
        <v>0</v>
      </c>
    </row>
    <row r="43" spans="1:17" ht="14.5" thickBot="1" x14ac:dyDescent="0.35">
      <c r="A43" s="239">
        <f>CCM_Budget_Year1!B118</f>
        <v>2</v>
      </c>
      <c r="B43" s="239" t="str">
        <f>CCM_Budget_Year1!$D$18</f>
        <v>CCM El Salvador</v>
      </c>
      <c r="C43" s="239" t="str">
        <f>CCM_Budget_Year1!$D$19</f>
        <v>SLV-CFUND-2309</v>
      </c>
      <c r="D43" s="239" t="str">
        <f>CCM_Budget_Year1!$D$22</f>
        <v>USD</v>
      </c>
      <c r="E43" s="239" t="str">
        <f>CCM_Budget_Year1!$D$25</f>
        <v>Year 1</v>
      </c>
      <c r="F43" s="85" t="str">
        <f>CCM_Budget_Year1!C118</f>
        <v>PASMO</v>
      </c>
      <c r="G43" s="85" t="str">
        <f>CCM_Budget_Year1!D118</f>
        <v>Positioning</v>
      </c>
      <c r="H43" s="85" t="str">
        <f>CCM_Budget_Year1!E118</f>
        <v>External Professional Services</v>
      </c>
      <c r="I43" s="85" t="str">
        <f>CCM_Budget_Year1!F118</f>
        <v>CCM General Assemblies</v>
      </c>
      <c r="J43" s="86">
        <f>CCM_Budget_Year1!G118</f>
        <v>1500</v>
      </c>
      <c r="K43" s="86">
        <f>CCM_Budget_Year1!H118</f>
        <v>2151</v>
      </c>
      <c r="L43" s="86" t="str">
        <f>CCM_Budget_Year1!I118</f>
        <v>Se capacitará a los miembros Desarrollo de habilidades de comunicación</v>
      </c>
      <c r="M43" s="237">
        <f>CCM_Budget_Year1!J118</f>
        <v>1.4339999999999999</v>
      </c>
      <c r="N43" s="85" t="str">
        <f>CCM_Budget_Year1!K118</f>
        <v>Se impartió capacitación en dos jornadas en Uso Estratégico de la Información   de la Cascada de Atención y Prevención"</v>
      </c>
      <c r="O43" s="86">
        <f>CCM_Budget_Year1!L118</f>
        <v>0</v>
      </c>
      <c r="P43" s="237">
        <f>CCM_Budget_Year1!M118</f>
        <v>0</v>
      </c>
      <c r="Q43" s="86">
        <f>CCM_Budget_Year1!N118</f>
        <v>0</v>
      </c>
    </row>
    <row r="44" spans="1:17" ht="14.5" thickBot="1" x14ac:dyDescent="0.35">
      <c r="A44" s="239">
        <f>CCM_Budget_Year1!B119</f>
        <v>3</v>
      </c>
      <c r="B44" s="239" t="str">
        <f>CCM_Budget_Year1!$D$18</f>
        <v>CCM El Salvador</v>
      </c>
      <c r="C44" s="239" t="str">
        <f>CCM_Budget_Year1!$D$19</f>
        <v>SLV-CFUND-2309</v>
      </c>
      <c r="D44" s="239" t="str">
        <f>CCM_Budget_Year1!$D$22</f>
        <v>USD</v>
      </c>
      <c r="E44" s="239" t="str">
        <f>CCM_Budget_Year1!$D$25</f>
        <v>Year 1</v>
      </c>
      <c r="F44" s="85" t="str">
        <f>CCM_Budget_Year1!C119</f>
        <v>FANCAP</v>
      </c>
      <c r="G44" s="85" t="str">
        <f>CCM_Budget_Year1!D119</f>
        <v>Oversight</v>
      </c>
      <c r="H44" s="85" t="str">
        <f>CCM_Budget_Year1!E119</f>
        <v>External Professional Services</v>
      </c>
      <c r="I44" s="85" t="str">
        <f>CCM_Budget_Year1!F119</f>
        <v>Other Workshops, Meetings and Trainings</v>
      </c>
      <c r="J44" s="86">
        <f>CCM_Budget_Year1!G119</f>
        <v>1500</v>
      </c>
      <c r="K44" s="86">
        <f>CCM_Budget_Year1!H119</f>
        <v>757</v>
      </c>
      <c r="L44" s="86" t="str">
        <f>CCM_Budget_Year1!I119</f>
        <v>Se fortaleceran capacidad de analisis de datos</v>
      </c>
      <c r="M44" s="237">
        <f>CCM_Budget_Year1!J119</f>
        <v>0.50466666666666671</v>
      </c>
      <c r="N44" s="85" t="str">
        <f>CCM_Budget_Year1!K119</f>
        <v>Reunión de comité para análisis de información VIH y TB</v>
      </c>
      <c r="O44" s="86">
        <f>CCM_Budget_Year1!L119</f>
        <v>0</v>
      </c>
      <c r="P44" s="237">
        <f>CCM_Budget_Year1!M119</f>
        <v>0</v>
      </c>
      <c r="Q44" s="86">
        <f>CCM_Budget_Year1!N119</f>
        <v>0</v>
      </c>
    </row>
    <row r="45" spans="1:17" ht="14.5" thickBot="1" x14ac:dyDescent="0.35">
      <c r="A45" s="239">
        <f>CCM_Budget_Year1!B120</f>
        <v>4</v>
      </c>
      <c r="B45" s="239" t="str">
        <f>CCM_Budget_Year1!$D$18</f>
        <v>CCM El Salvador</v>
      </c>
      <c r="C45" s="239" t="str">
        <f>CCM_Budget_Year1!$D$19</f>
        <v>SLV-CFUND-2309</v>
      </c>
      <c r="D45" s="239" t="str">
        <f>CCM_Budget_Year1!$D$22</f>
        <v>USD</v>
      </c>
      <c r="E45" s="239" t="str">
        <f>CCM_Budget_Year1!$D$25</f>
        <v>Year 1</v>
      </c>
      <c r="F45" s="85">
        <f>CCM_Budget_Year1!C120</f>
        <v>0</v>
      </c>
      <c r="G45" s="85">
        <f>CCM_Budget_Year1!D120</f>
        <v>0</v>
      </c>
      <c r="H45" s="85">
        <f>CCM_Budget_Year1!E120</f>
        <v>0</v>
      </c>
      <c r="I45" s="85">
        <f>CCM_Budget_Year1!F120</f>
        <v>0</v>
      </c>
      <c r="J45" s="86">
        <f>CCM_Budget_Year1!G120</f>
        <v>0</v>
      </c>
      <c r="K45" s="86">
        <f>CCM_Budget_Year1!H120</f>
        <v>0</v>
      </c>
      <c r="L45" s="86">
        <f>CCM_Budget_Year1!I120</f>
        <v>0</v>
      </c>
      <c r="M45" s="237" t="str">
        <f>CCM_Budget_Year1!J120</f>
        <v/>
      </c>
      <c r="N45" s="85">
        <f>CCM_Budget_Year1!K120</f>
        <v>0</v>
      </c>
      <c r="O45" s="86">
        <f>CCM_Budget_Year1!L120</f>
        <v>0</v>
      </c>
      <c r="P45" s="237" t="str">
        <f>CCM_Budget_Year1!M120</f>
        <v/>
      </c>
      <c r="Q45" s="86">
        <f>CCM_Budget_Year1!N120</f>
        <v>0</v>
      </c>
    </row>
    <row r="46" spans="1:17" ht="14.5" thickBot="1" x14ac:dyDescent="0.35">
      <c r="A46" s="239">
        <f>CCM_Budget_Year1!B121</f>
        <v>5</v>
      </c>
      <c r="B46" s="239" t="str">
        <f>CCM_Budget_Year1!$D$18</f>
        <v>CCM El Salvador</v>
      </c>
      <c r="C46" s="239" t="str">
        <f>CCM_Budget_Year1!$D$19</f>
        <v>SLV-CFUND-2309</v>
      </c>
      <c r="D46" s="239" t="str">
        <f>CCM_Budget_Year1!$D$22</f>
        <v>USD</v>
      </c>
      <c r="E46" s="239" t="str">
        <f>CCM_Budget_Year1!$D$25</f>
        <v>Year 1</v>
      </c>
      <c r="F46" s="85">
        <f>CCM_Budget_Year1!C121</f>
        <v>0</v>
      </c>
      <c r="G46" s="85">
        <f>CCM_Budget_Year1!D121</f>
        <v>0</v>
      </c>
      <c r="H46" s="85">
        <f>CCM_Budget_Year1!E121</f>
        <v>0</v>
      </c>
      <c r="I46" s="85">
        <f>CCM_Budget_Year1!F121</f>
        <v>0</v>
      </c>
      <c r="J46" s="86">
        <f>CCM_Budget_Year1!G121</f>
        <v>0</v>
      </c>
      <c r="K46" s="86">
        <f>CCM_Budget_Year1!H121</f>
        <v>0</v>
      </c>
      <c r="L46" s="86">
        <f>CCM_Budget_Year1!I121</f>
        <v>0</v>
      </c>
      <c r="M46" s="237" t="str">
        <f>CCM_Budget_Year1!J121</f>
        <v/>
      </c>
      <c r="N46" s="85">
        <f>CCM_Budget_Year1!K121</f>
        <v>0</v>
      </c>
      <c r="O46" s="86">
        <f>CCM_Budget_Year1!L121</f>
        <v>0</v>
      </c>
      <c r="P46" s="237" t="str">
        <f>CCM_Budget_Year1!M121</f>
        <v/>
      </c>
      <c r="Q46" s="86">
        <f>CCM_Budget_Year1!N121</f>
        <v>0</v>
      </c>
    </row>
    <row r="47" spans="1:17" ht="14.5" thickBot="1" x14ac:dyDescent="0.35">
      <c r="A47" s="239">
        <f>CCM_Budget_Year1!B122</f>
        <v>6</v>
      </c>
      <c r="B47" s="239" t="str">
        <f>CCM_Budget_Year1!$D$18</f>
        <v>CCM El Salvador</v>
      </c>
      <c r="C47" s="239" t="str">
        <f>CCM_Budget_Year1!$D$19</f>
        <v>SLV-CFUND-2309</v>
      </c>
      <c r="D47" s="239" t="str">
        <f>CCM_Budget_Year1!$D$22</f>
        <v>USD</v>
      </c>
      <c r="E47" s="239" t="str">
        <f>CCM_Budget_Year1!$D$25</f>
        <v>Year 1</v>
      </c>
      <c r="F47" s="85">
        <f>CCM_Budget_Year1!C122</f>
        <v>0</v>
      </c>
      <c r="G47" s="85">
        <f>CCM_Budget_Year1!D122</f>
        <v>0</v>
      </c>
      <c r="H47" s="85">
        <f>CCM_Budget_Year1!E122</f>
        <v>0</v>
      </c>
      <c r="I47" s="85">
        <f>CCM_Budget_Year1!F122</f>
        <v>0</v>
      </c>
      <c r="J47" s="86">
        <f>CCM_Budget_Year1!G122</f>
        <v>0</v>
      </c>
      <c r="K47" s="86">
        <f>CCM_Budget_Year1!H122</f>
        <v>0</v>
      </c>
      <c r="L47" s="86">
        <f>CCM_Budget_Year1!I122</f>
        <v>0</v>
      </c>
      <c r="M47" s="237" t="str">
        <f>CCM_Budget_Year1!J122</f>
        <v/>
      </c>
      <c r="N47" s="85">
        <f>CCM_Budget_Year1!K122</f>
        <v>0</v>
      </c>
      <c r="O47" s="86">
        <f>CCM_Budget_Year1!L122</f>
        <v>0</v>
      </c>
      <c r="P47" s="237" t="str">
        <f>CCM_Budget_Year1!M122</f>
        <v/>
      </c>
      <c r="Q47" s="86">
        <f>CCM_Budget_Year1!N122</f>
        <v>0</v>
      </c>
    </row>
    <row r="48" spans="1:17" ht="14.5" thickBot="1" x14ac:dyDescent="0.35">
      <c r="A48" s="239">
        <f>CCM_Budget_Year1!B123</f>
        <v>7</v>
      </c>
      <c r="B48" s="239" t="str">
        <f>CCM_Budget_Year1!$D$18</f>
        <v>CCM El Salvador</v>
      </c>
      <c r="C48" s="239" t="str">
        <f>CCM_Budget_Year1!$D$19</f>
        <v>SLV-CFUND-2309</v>
      </c>
      <c r="D48" s="239" t="str">
        <f>CCM_Budget_Year1!$D$22</f>
        <v>USD</v>
      </c>
      <c r="E48" s="239" t="str">
        <f>CCM_Budget_Year1!$D$25</f>
        <v>Year 1</v>
      </c>
      <c r="F48" s="85">
        <f>CCM_Budget_Year1!C123</f>
        <v>0</v>
      </c>
      <c r="G48" s="85">
        <f>CCM_Budget_Year1!D123</f>
        <v>0</v>
      </c>
      <c r="H48" s="85">
        <f>CCM_Budget_Year1!E123</f>
        <v>0</v>
      </c>
      <c r="I48" s="85">
        <f>CCM_Budget_Year1!F123</f>
        <v>0</v>
      </c>
      <c r="J48" s="86">
        <f>CCM_Budget_Year1!G123</f>
        <v>0</v>
      </c>
      <c r="K48" s="86">
        <f>CCM_Budget_Year1!H123</f>
        <v>0</v>
      </c>
      <c r="L48" s="86">
        <f>CCM_Budget_Year1!I123</f>
        <v>0</v>
      </c>
      <c r="M48" s="237" t="str">
        <f>CCM_Budget_Year1!J123</f>
        <v/>
      </c>
      <c r="N48" s="85">
        <f>CCM_Budget_Year1!K123</f>
        <v>0</v>
      </c>
      <c r="O48" s="86">
        <f>CCM_Budget_Year1!L123</f>
        <v>0</v>
      </c>
      <c r="P48" s="237" t="str">
        <f>CCM_Budget_Year1!M123</f>
        <v/>
      </c>
      <c r="Q48" s="86">
        <f>CCM_Budget_Year1!N123</f>
        <v>0</v>
      </c>
    </row>
    <row r="49" spans="1:17" ht="14.5" thickBot="1" x14ac:dyDescent="0.35">
      <c r="A49" s="239">
        <f>CCM_Budget_Year1!B124</f>
        <v>8</v>
      </c>
      <c r="B49" s="239" t="str">
        <f>CCM_Budget_Year1!$D$18</f>
        <v>CCM El Salvador</v>
      </c>
      <c r="C49" s="239" t="str">
        <f>CCM_Budget_Year1!$D$19</f>
        <v>SLV-CFUND-2309</v>
      </c>
      <c r="D49" s="239" t="str">
        <f>CCM_Budget_Year1!$D$22</f>
        <v>USD</v>
      </c>
      <c r="E49" s="239" t="str">
        <f>CCM_Budget_Year1!$D$25</f>
        <v>Year 1</v>
      </c>
      <c r="F49" s="85">
        <f>CCM_Budget_Year1!C124</f>
        <v>0</v>
      </c>
      <c r="G49" s="85">
        <f>CCM_Budget_Year1!D124</f>
        <v>0</v>
      </c>
      <c r="H49" s="85">
        <f>CCM_Budget_Year1!E124</f>
        <v>0</v>
      </c>
      <c r="I49" s="85">
        <f>CCM_Budget_Year1!F124</f>
        <v>0</v>
      </c>
      <c r="J49" s="86">
        <f>CCM_Budget_Year1!G124</f>
        <v>0</v>
      </c>
      <c r="K49" s="86">
        <f>CCM_Budget_Year1!H124</f>
        <v>0</v>
      </c>
      <c r="L49" s="86">
        <f>CCM_Budget_Year1!I124</f>
        <v>0</v>
      </c>
      <c r="M49" s="237" t="str">
        <f>CCM_Budget_Year1!J124</f>
        <v/>
      </c>
      <c r="N49" s="85">
        <f>CCM_Budget_Year1!K124</f>
        <v>0</v>
      </c>
      <c r="O49" s="86">
        <f>CCM_Budget_Year1!L124</f>
        <v>0</v>
      </c>
      <c r="P49" s="237" t="str">
        <f>CCM_Budget_Year1!M124</f>
        <v/>
      </c>
      <c r="Q49" s="86">
        <f>CCM_Budget_Year1!N124</f>
        <v>0</v>
      </c>
    </row>
    <row r="50" spans="1:17" ht="14.5" thickBot="1" x14ac:dyDescent="0.35">
      <c r="A50" s="239">
        <f>CCM_Budget_Year1!B125</f>
        <v>9</v>
      </c>
      <c r="B50" s="239" t="str">
        <f>CCM_Budget_Year1!$D$18</f>
        <v>CCM El Salvador</v>
      </c>
      <c r="C50" s="239" t="str">
        <f>CCM_Budget_Year1!$D$19</f>
        <v>SLV-CFUND-2309</v>
      </c>
      <c r="D50" s="239" t="str">
        <f>CCM_Budget_Year1!$D$22</f>
        <v>USD</v>
      </c>
      <c r="E50" s="239" t="str">
        <f>CCM_Budget_Year1!$D$25</f>
        <v>Year 1</v>
      </c>
      <c r="F50" s="85">
        <f>CCM_Budget_Year1!C125</f>
        <v>0</v>
      </c>
      <c r="G50" s="85">
        <f>CCM_Budget_Year1!D125</f>
        <v>0</v>
      </c>
      <c r="H50" s="85">
        <f>CCM_Budget_Year1!E125</f>
        <v>0</v>
      </c>
      <c r="I50" s="85">
        <f>CCM_Budget_Year1!F125</f>
        <v>0</v>
      </c>
      <c r="J50" s="86">
        <f>CCM_Budget_Year1!G125</f>
        <v>0</v>
      </c>
      <c r="K50" s="86">
        <f>CCM_Budget_Year1!H125</f>
        <v>0</v>
      </c>
      <c r="L50" s="86">
        <f>CCM_Budget_Year1!I125</f>
        <v>0</v>
      </c>
      <c r="M50" s="237" t="str">
        <f>CCM_Budget_Year1!J125</f>
        <v/>
      </c>
      <c r="N50" s="85">
        <f>CCM_Budget_Year1!K125</f>
        <v>0</v>
      </c>
      <c r="O50" s="86">
        <f>CCM_Budget_Year1!L125</f>
        <v>0</v>
      </c>
      <c r="P50" s="237" t="str">
        <f>CCM_Budget_Year1!M125</f>
        <v/>
      </c>
      <c r="Q50" s="86">
        <f>CCM_Budget_Year1!N125</f>
        <v>0</v>
      </c>
    </row>
    <row r="51" spans="1:17" ht="14.5" thickBot="1" x14ac:dyDescent="0.35">
      <c r="A51" s="239">
        <f>CCM_Budget_Year1!B126</f>
        <v>10</v>
      </c>
      <c r="B51" s="239" t="str">
        <f>CCM_Budget_Year1!$D$18</f>
        <v>CCM El Salvador</v>
      </c>
      <c r="C51" s="239" t="str">
        <f>CCM_Budget_Year1!$D$19</f>
        <v>SLV-CFUND-2309</v>
      </c>
      <c r="D51" s="239" t="str">
        <f>CCM_Budget_Year1!$D$22</f>
        <v>USD</v>
      </c>
      <c r="E51" s="239" t="str">
        <f>CCM_Budget_Year1!$D$25</f>
        <v>Year 1</v>
      </c>
      <c r="F51" s="85">
        <f>CCM_Budget_Year1!C126</f>
        <v>0</v>
      </c>
      <c r="G51" s="85">
        <f>CCM_Budget_Year1!D126</f>
        <v>0</v>
      </c>
      <c r="H51" s="85">
        <f>CCM_Budget_Year1!E126</f>
        <v>0</v>
      </c>
      <c r="I51" s="85">
        <f>CCM_Budget_Year1!F126</f>
        <v>0</v>
      </c>
      <c r="J51" s="86">
        <f>CCM_Budget_Year1!G126</f>
        <v>0</v>
      </c>
      <c r="K51" s="86">
        <f>CCM_Budget_Year1!H126</f>
        <v>0</v>
      </c>
      <c r="L51" s="86">
        <f>CCM_Budget_Year1!I126</f>
        <v>0</v>
      </c>
      <c r="M51" s="237" t="str">
        <f>CCM_Budget_Year1!J126</f>
        <v/>
      </c>
      <c r="N51" s="85">
        <f>CCM_Budget_Year1!K126</f>
        <v>0</v>
      </c>
      <c r="O51" s="86">
        <f>CCM_Budget_Year1!L126</f>
        <v>0</v>
      </c>
      <c r="P51" s="237" t="str">
        <f>CCM_Budget_Year1!M126</f>
        <v/>
      </c>
      <c r="Q51" s="86">
        <f>CCM_Budget_Year1!N126</f>
        <v>0</v>
      </c>
    </row>
    <row r="52" spans="1:17" ht="14.5" thickBot="1" x14ac:dyDescent="0.35">
      <c r="A52" s="239">
        <f>CCM_Budget_Year1!B127</f>
        <v>11</v>
      </c>
      <c r="B52" s="239" t="str">
        <f>CCM_Budget_Year1!$D$18</f>
        <v>CCM El Salvador</v>
      </c>
      <c r="C52" s="239" t="str">
        <f>CCM_Budget_Year1!$D$19</f>
        <v>SLV-CFUND-2309</v>
      </c>
      <c r="D52" s="239" t="str">
        <f>CCM_Budget_Year1!$D$22</f>
        <v>USD</v>
      </c>
      <c r="E52" s="239" t="str">
        <f>CCM_Budget_Year1!$D$25</f>
        <v>Year 1</v>
      </c>
      <c r="F52" s="85">
        <f>CCM_Budget_Year1!C127</f>
        <v>0</v>
      </c>
      <c r="G52" s="85">
        <f>CCM_Budget_Year1!D127</f>
        <v>0</v>
      </c>
      <c r="H52" s="85">
        <f>CCM_Budget_Year1!E127</f>
        <v>0</v>
      </c>
      <c r="I52" s="85">
        <f>CCM_Budget_Year1!F127</f>
        <v>0</v>
      </c>
      <c r="J52" s="86">
        <f>CCM_Budget_Year1!G127</f>
        <v>0</v>
      </c>
      <c r="K52" s="86">
        <f>CCM_Budget_Year1!H127</f>
        <v>0</v>
      </c>
      <c r="L52" s="86">
        <f>CCM_Budget_Year1!I127</f>
        <v>0</v>
      </c>
      <c r="M52" s="237" t="str">
        <f>CCM_Budget_Year1!J127</f>
        <v/>
      </c>
      <c r="N52" s="85">
        <f>CCM_Budget_Year1!K127</f>
        <v>0</v>
      </c>
      <c r="O52" s="86">
        <f>CCM_Budget_Year1!L127</f>
        <v>0</v>
      </c>
      <c r="P52" s="237" t="str">
        <f>CCM_Budget_Year1!M127</f>
        <v/>
      </c>
      <c r="Q52" s="86">
        <f>CCM_Budget_Year1!N127</f>
        <v>0</v>
      </c>
    </row>
    <row r="53" spans="1:17" ht="14.5" thickBot="1" x14ac:dyDescent="0.35">
      <c r="A53" s="239">
        <f>CCM_Budget_Year1!B128</f>
        <v>12</v>
      </c>
      <c r="B53" s="239" t="str">
        <f>CCM_Budget_Year1!$D$18</f>
        <v>CCM El Salvador</v>
      </c>
      <c r="C53" s="239" t="str">
        <f>CCM_Budget_Year1!$D$19</f>
        <v>SLV-CFUND-2309</v>
      </c>
      <c r="D53" s="239" t="str">
        <f>CCM_Budget_Year1!$D$22</f>
        <v>USD</v>
      </c>
      <c r="E53" s="239" t="str">
        <f>CCM_Budget_Year1!$D$25</f>
        <v>Year 1</v>
      </c>
      <c r="F53" s="85">
        <f>CCM_Budget_Year1!C128</f>
        <v>0</v>
      </c>
      <c r="G53" s="85">
        <f>CCM_Budget_Year1!D128</f>
        <v>0</v>
      </c>
      <c r="H53" s="85">
        <f>CCM_Budget_Year1!E128</f>
        <v>0</v>
      </c>
      <c r="I53" s="85">
        <f>CCM_Budget_Year1!F128</f>
        <v>0</v>
      </c>
      <c r="J53" s="86">
        <f>CCM_Budget_Year1!G128</f>
        <v>0</v>
      </c>
      <c r="K53" s="86">
        <f>CCM_Budget_Year1!H128</f>
        <v>0</v>
      </c>
      <c r="L53" s="86">
        <f>CCM_Budget_Year1!I128</f>
        <v>0</v>
      </c>
      <c r="M53" s="237" t="str">
        <f>CCM_Budget_Year1!J128</f>
        <v/>
      </c>
      <c r="N53" s="85">
        <f>CCM_Budget_Year1!K128</f>
        <v>0</v>
      </c>
      <c r="O53" s="86">
        <f>CCM_Budget_Year1!L128</f>
        <v>0</v>
      </c>
      <c r="P53" s="237" t="str">
        <f>CCM_Budget_Year1!M128</f>
        <v/>
      </c>
      <c r="Q53" s="86">
        <f>CCM_Budget_Year1!N128</f>
        <v>0</v>
      </c>
    </row>
    <row r="54" spans="1:17" ht="14.5" thickBot="1" x14ac:dyDescent="0.35">
      <c r="A54" s="239">
        <f>CCM_Budget_Year1!B129</f>
        <v>13</v>
      </c>
      <c r="B54" s="239" t="str">
        <f>CCM_Budget_Year1!$D$18</f>
        <v>CCM El Salvador</v>
      </c>
      <c r="C54" s="239" t="str">
        <f>CCM_Budget_Year1!$D$19</f>
        <v>SLV-CFUND-2309</v>
      </c>
      <c r="D54" s="239" t="str">
        <f>CCM_Budget_Year1!$D$22</f>
        <v>USD</v>
      </c>
      <c r="E54" s="239" t="str">
        <f>CCM_Budget_Year1!$D$25</f>
        <v>Year 1</v>
      </c>
      <c r="F54" s="85">
        <f>CCM_Budget_Year1!C129</f>
        <v>0</v>
      </c>
      <c r="G54" s="85">
        <f>CCM_Budget_Year1!D129</f>
        <v>0</v>
      </c>
      <c r="H54" s="85">
        <f>CCM_Budget_Year1!E129</f>
        <v>0</v>
      </c>
      <c r="I54" s="85">
        <f>CCM_Budget_Year1!F129</f>
        <v>0</v>
      </c>
      <c r="J54" s="86">
        <f>CCM_Budget_Year1!G129</f>
        <v>0</v>
      </c>
      <c r="K54" s="86">
        <f>CCM_Budget_Year1!H129</f>
        <v>0</v>
      </c>
      <c r="L54" s="86">
        <f>CCM_Budget_Year1!I129</f>
        <v>0</v>
      </c>
      <c r="M54" s="237" t="str">
        <f>CCM_Budget_Year1!J129</f>
        <v/>
      </c>
      <c r="N54" s="85">
        <f>CCM_Budget_Year1!K129</f>
        <v>0</v>
      </c>
      <c r="O54" s="86">
        <f>CCM_Budget_Year1!L129</f>
        <v>0</v>
      </c>
      <c r="P54" s="237" t="str">
        <f>CCM_Budget_Year1!M129</f>
        <v/>
      </c>
      <c r="Q54" s="86">
        <f>CCM_Budget_Year1!N129</f>
        <v>0</v>
      </c>
    </row>
    <row r="55" spans="1:17" ht="14.5" thickBot="1" x14ac:dyDescent="0.35">
      <c r="A55" s="239">
        <f>CCM_Budget_Year1!B130</f>
        <v>14</v>
      </c>
      <c r="B55" s="239" t="str">
        <f>CCM_Budget_Year1!$D$18</f>
        <v>CCM El Salvador</v>
      </c>
      <c r="C55" s="239" t="str">
        <f>CCM_Budget_Year1!$D$19</f>
        <v>SLV-CFUND-2309</v>
      </c>
      <c r="D55" s="239" t="str">
        <f>CCM_Budget_Year1!$D$22</f>
        <v>USD</v>
      </c>
      <c r="E55" s="239" t="str">
        <f>CCM_Budget_Year1!$D$25</f>
        <v>Year 1</v>
      </c>
      <c r="F55" s="85">
        <f>CCM_Budget_Year1!C130</f>
        <v>0</v>
      </c>
      <c r="G55" s="85">
        <f>CCM_Budget_Year1!D130</f>
        <v>0</v>
      </c>
      <c r="H55" s="85">
        <f>CCM_Budget_Year1!E130</f>
        <v>0</v>
      </c>
      <c r="I55" s="85">
        <f>CCM_Budget_Year1!F130</f>
        <v>0</v>
      </c>
      <c r="J55" s="86">
        <f>CCM_Budget_Year1!G130</f>
        <v>0</v>
      </c>
      <c r="K55" s="86">
        <f>CCM_Budget_Year1!H130</f>
        <v>0</v>
      </c>
      <c r="L55" s="86">
        <f>CCM_Budget_Year1!I130</f>
        <v>0</v>
      </c>
      <c r="M55" s="237" t="str">
        <f>CCM_Budget_Year1!J130</f>
        <v/>
      </c>
      <c r="N55" s="85">
        <f>CCM_Budget_Year1!K130</f>
        <v>0</v>
      </c>
      <c r="O55" s="86">
        <f>CCM_Budget_Year1!L130</f>
        <v>0</v>
      </c>
      <c r="P55" s="237" t="str">
        <f>CCM_Budget_Year1!M130</f>
        <v/>
      </c>
      <c r="Q55" s="86">
        <f>CCM_Budget_Year1!N130</f>
        <v>0</v>
      </c>
    </row>
    <row r="56" spans="1:17" ht="14.5" thickBot="1" x14ac:dyDescent="0.35">
      <c r="A56" s="239">
        <f>CCM_Budget_Year1!B131</f>
        <v>15</v>
      </c>
      <c r="B56" s="239" t="str">
        <f>CCM_Budget_Year1!$D$18</f>
        <v>CCM El Salvador</v>
      </c>
      <c r="C56" s="239" t="str">
        <f>CCM_Budget_Year1!$D$19</f>
        <v>SLV-CFUND-2309</v>
      </c>
      <c r="D56" s="239" t="str">
        <f>CCM_Budget_Year1!$D$22</f>
        <v>USD</v>
      </c>
      <c r="E56" s="239" t="str">
        <f>CCM_Budget_Year1!$D$25</f>
        <v>Year 1</v>
      </c>
      <c r="F56" s="85">
        <f>CCM_Budget_Year1!C131</f>
        <v>0</v>
      </c>
      <c r="G56" s="85">
        <f>CCM_Budget_Year1!D131</f>
        <v>0</v>
      </c>
      <c r="H56" s="85">
        <f>CCM_Budget_Year1!E131</f>
        <v>0</v>
      </c>
      <c r="I56" s="85">
        <f>CCM_Budget_Year1!F131</f>
        <v>0</v>
      </c>
      <c r="J56" s="86">
        <f>CCM_Budget_Year1!G131</f>
        <v>0</v>
      </c>
      <c r="K56" s="86">
        <f>CCM_Budget_Year1!H131</f>
        <v>0</v>
      </c>
      <c r="L56" s="86">
        <f>CCM_Budget_Year1!I131</f>
        <v>0</v>
      </c>
      <c r="M56" s="237" t="str">
        <f>CCM_Budget_Year1!J131</f>
        <v/>
      </c>
      <c r="N56" s="85">
        <f>CCM_Budget_Year1!K131</f>
        <v>0</v>
      </c>
      <c r="O56" s="86">
        <f>CCM_Budget_Year1!L131</f>
        <v>0</v>
      </c>
      <c r="P56" s="237" t="str">
        <f>CCM_Budget_Year1!M131</f>
        <v/>
      </c>
      <c r="Q56" s="86">
        <f>CCM_Budget_Year1!N131</f>
        <v>0</v>
      </c>
    </row>
    <row r="57" spans="1:17" ht="14.5" thickBot="1" x14ac:dyDescent="0.35">
      <c r="A57" s="239">
        <v>1</v>
      </c>
      <c r="B57" s="239" t="str">
        <f>CCM_Budget_Year2!$D$18</f>
        <v>CCM El Salvador</v>
      </c>
      <c r="C57" s="239" t="str">
        <f>CCM_Budget_Year2!$D$19</f>
        <v>SLV-FUND-2309</v>
      </c>
      <c r="D57" s="239" t="str">
        <f>CCM_Budget_Year2!$D$22</f>
        <v>USD</v>
      </c>
      <c r="E57" s="239" t="str">
        <f>CCM_Budget_Year2!$D$25</f>
        <v>Year 2</v>
      </c>
      <c r="F57" s="85" t="str">
        <f>CCM_Budget_Year2!C60</f>
        <v>CCM Funding Agreement</v>
      </c>
      <c r="G57" s="85" t="str">
        <f>CCM_Budget_Year2!D60</f>
        <v>Operations</v>
      </c>
      <c r="H57" s="85" t="str">
        <f>CCM_Budget_Year2!E60</f>
        <v>Human resources</v>
      </c>
      <c r="I57" s="85" t="str">
        <f>CCM_Budget_Year2!F60</f>
        <v>CCM Secretariat Staff - Gross salaries</v>
      </c>
      <c r="J57" s="86">
        <f>CCM_Budget_Year2!G60</f>
        <v>60682</v>
      </c>
      <c r="K57" s="86">
        <f>CCM_Budget_Year2!H60</f>
        <v>0</v>
      </c>
      <c r="L57" s="85" t="str">
        <f>CCM_Budget_Year2!I60</f>
        <v>Salarios y Prestaciones incluyendo aguinaldo para las dos posiciones del CCM Fundin</v>
      </c>
      <c r="M57" s="237">
        <f>CCM_Budget_Year2!J60</f>
        <v>0</v>
      </c>
      <c r="N57" s="85">
        <f>CCM_Budget_Year2!K60</f>
        <v>0</v>
      </c>
      <c r="O57" s="86">
        <f>CCM_Budget_Year2!L60</f>
        <v>0</v>
      </c>
      <c r="P57" s="237">
        <f>CCM_Budget_Year2!M60</f>
        <v>0</v>
      </c>
      <c r="Q57" s="85">
        <f>CCM_Budget_Year2!N60</f>
        <v>0</v>
      </c>
    </row>
    <row r="58" spans="1:17" ht="14.5" thickBot="1" x14ac:dyDescent="0.35">
      <c r="A58" s="239">
        <v>2</v>
      </c>
      <c r="B58" s="239" t="str">
        <f>CCM_Budget_Year2!$D$18</f>
        <v>CCM El Salvador</v>
      </c>
      <c r="C58" s="239" t="str">
        <f>CCM_Budget_Year2!$D$19</f>
        <v>SLV-FUND-2309</v>
      </c>
      <c r="D58" s="239" t="str">
        <f>CCM_Budget_Year2!$D$22</f>
        <v>USD</v>
      </c>
      <c r="E58" s="239" t="str">
        <f>CCM_Budget_Year2!$D$25</f>
        <v>Year 2</v>
      </c>
      <c r="F58" s="85" t="str">
        <f>CCM_Budget_Year2!C61</f>
        <v>CCM Funding Agreement</v>
      </c>
      <c r="G58" s="85" t="str">
        <f>CCM_Budget_Year2!D61</f>
        <v>Operations</v>
      </c>
      <c r="H58" s="85" t="str">
        <f>CCM_Budget_Year2!E61</f>
        <v>Indirect and Overhead costs</v>
      </c>
      <c r="I58" s="85" t="str">
        <f>CCM_Budget_Year2!F61</f>
        <v>Office rent</v>
      </c>
      <c r="J58" s="86">
        <f>CCM_Budget_Year2!G61</f>
        <v>500</v>
      </c>
      <c r="K58" s="86">
        <f>CCM_Budget_Year2!H61</f>
        <v>0</v>
      </c>
      <c r="L58" s="85" t="str">
        <f>CCM_Budget_Year2!I61</f>
        <v>Insumos de oficina.</v>
      </c>
      <c r="M58" s="237">
        <f>CCM_Budget_Year2!J61</f>
        <v>0</v>
      </c>
      <c r="N58" s="85">
        <f>CCM_Budget_Year2!K61</f>
        <v>0</v>
      </c>
      <c r="O58" s="86">
        <f>CCM_Budget_Year2!L61</f>
        <v>0</v>
      </c>
      <c r="P58" s="237">
        <f>CCM_Budget_Year2!M61</f>
        <v>0</v>
      </c>
      <c r="Q58" s="85">
        <f>CCM_Budget_Year2!N61</f>
        <v>0</v>
      </c>
    </row>
    <row r="59" spans="1:17" ht="14.5" thickBot="1" x14ac:dyDescent="0.35">
      <c r="A59" s="239">
        <v>3</v>
      </c>
      <c r="B59" s="239" t="str">
        <f>CCM_Budget_Year2!$D$18</f>
        <v>CCM El Salvador</v>
      </c>
      <c r="C59" s="239" t="str">
        <f>CCM_Budget_Year2!$D$19</f>
        <v>SLV-FUND-2309</v>
      </c>
      <c r="D59" s="239" t="str">
        <f>CCM_Budget_Year2!$D$22</f>
        <v>USD</v>
      </c>
      <c r="E59" s="239" t="str">
        <f>CCM_Budget_Year2!$D$25</f>
        <v>Year 2</v>
      </c>
      <c r="F59" s="85" t="str">
        <f>CCM_Budget_Year2!C62</f>
        <v>CCM Funding Agreement</v>
      </c>
      <c r="G59" s="85" t="str">
        <f>CCM_Budget_Year2!D62</f>
        <v>Operations</v>
      </c>
      <c r="H59" s="85" t="str">
        <f>CCM_Budget_Year2!E62</f>
        <v>Indirect and Overhead costs</v>
      </c>
      <c r="I59" s="85" t="str">
        <f>CCM_Budget_Year2!F62</f>
        <v>Office rent</v>
      </c>
      <c r="J59" s="86">
        <f>CCM_Budget_Year2!G62</f>
        <v>20000</v>
      </c>
      <c r="K59" s="86">
        <f>CCM_Budget_Year2!H62</f>
        <v>0</v>
      </c>
      <c r="L59" s="85" t="str">
        <f>CCM_Budget_Year2!I62</f>
        <v xml:space="preserve">Incluye renta de oficina, electricidad, uso de  cuentas de email, antivirus, lineas móviles, licencias de correo electrónico,sofware CANVA Pro,  etc. Se cuenta con un detalle de costos proporcionados por el administrador </v>
      </c>
      <c r="M59" s="237">
        <f>CCM_Budget_Year2!J62</f>
        <v>0</v>
      </c>
      <c r="N59" s="85">
        <f>CCM_Budget_Year2!K62</f>
        <v>0</v>
      </c>
      <c r="O59" s="86">
        <f>CCM_Budget_Year2!L62</f>
        <v>0</v>
      </c>
      <c r="P59" s="237">
        <f>CCM_Budget_Year2!M62</f>
        <v>0</v>
      </c>
      <c r="Q59" s="85">
        <f>CCM_Budget_Year2!N62</f>
        <v>0</v>
      </c>
    </row>
    <row r="60" spans="1:17" ht="14.5" thickBot="1" x14ac:dyDescent="0.35">
      <c r="A60" s="239">
        <v>4</v>
      </c>
      <c r="B60" s="239" t="str">
        <f>CCM_Budget_Year2!$D$18</f>
        <v>CCM El Salvador</v>
      </c>
      <c r="C60" s="239" t="str">
        <f>CCM_Budget_Year2!$D$19</f>
        <v>SLV-FUND-2309</v>
      </c>
      <c r="D60" s="239" t="str">
        <f>CCM_Budget_Year2!$D$22</f>
        <v>USD</v>
      </c>
      <c r="E60" s="239" t="str">
        <f>CCM_Budget_Year2!$D$25</f>
        <v>Year 2</v>
      </c>
      <c r="F60" s="85" t="str">
        <f>CCM_Budget_Year2!C63</f>
        <v>CCM Funding Agreement</v>
      </c>
      <c r="G60" s="85" t="str">
        <f>CCM_Budget_Year2!D63</f>
        <v>Operations</v>
      </c>
      <c r="H60" s="85" t="str">
        <f>CCM_Budget_Year2!E63</f>
        <v>Indirect and Overhead costs</v>
      </c>
      <c r="I60" s="85" t="str">
        <f>CCM_Budget_Year2!F63</f>
        <v>Office rent</v>
      </c>
      <c r="J60" s="86">
        <f>CCM_Budget_Year2!G63</f>
        <v>6250</v>
      </c>
      <c r="K60" s="86">
        <f>CCM_Budget_Year2!H63</f>
        <v>0</v>
      </c>
      <c r="L60" s="85" t="str">
        <f>CCM_Budget_Year2!I63</f>
        <v>Calculo mensual fijo que corresponde al 5% de $125,000 dólares.</v>
      </c>
      <c r="M60" s="237">
        <f>CCM_Budget_Year2!J63</f>
        <v>0</v>
      </c>
      <c r="N60" s="85">
        <f>CCM_Budget_Year2!K63</f>
        <v>0</v>
      </c>
      <c r="O60" s="86">
        <f>CCM_Budget_Year2!L63</f>
        <v>0</v>
      </c>
      <c r="P60" s="237">
        <f>CCM_Budget_Year2!M63</f>
        <v>0</v>
      </c>
      <c r="Q60" s="85">
        <f>CCM_Budget_Year2!N63</f>
        <v>0</v>
      </c>
    </row>
    <row r="61" spans="1:17" ht="14.5" thickBot="1" x14ac:dyDescent="0.35">
      <c r="A61" s="239">
        <v>5</v>
      </c>
      <c r="B61" s="239" t="str">
        <f>CCM_Budget_Year2!$D$18</f>
        <v>CCM El Salvador</v>
      </c>
      <c r="C61" s="239" t="str">
        <f>CCM_Budget_Year2!$D$19</f>
        <v>SLV-FUND-2309</v>
      </c>
      <c r="D61" s="239" t="str">
        <f>CCM_Budget_Year2!$D$22</f>
        <v>USD</v>
      </c>
      <c r="E61" s="239" t="str">
        <f>CCM_Budget_Year2!$D$25</f>
        <v>Year 2</v>
      </c>
      <c r="F61" s="85">
        <f>CCM_Budget_Year2!C64</f>
        <v>0</v>
      </c>
      <c r="G61" s="85">
        <f>CCM_Budget_Year2!D64</f>
        <v>0</v>
      </c>
      <c r="H61" s="85">
        <f>CCM_Budget_Year2!E64</f>
        <v>0</v>
      </c>
      <c r="I61" s="85">
        <f>CCM_Budget_Year2!F64</f>
        <v>0</v>
      </c>
      <c r="J61" s="86">
        <f>CCM_Budget_Year2!G64</f>
        <v>0</v>
      </c>
      <c r="K61" s="86">
        <f>CCM_Budget_Year2!H64</f>
        <v>0</v>
      </c>
      <c r="L61" s="85">
        <f>CCM_Budget_Year2!I64</f>
        <v>0</v>
      </c>
      <c r="M61" s="237" t="str">
        <f>CCM_Budget_Year2!J64</f>
        <v/>
      </c>
      <c r="N61" s="85">
        <f>CCM_Budget_Year2!K64</f>
        <v>0</v>
      </c>
      <c r="O61" s="86">
        <f>CCM_Budget_Year2!L64</f>
        <v>0</v>
      </c>
      <c r="P61" s="237" t="str">
        <f>CCM_Budget_Year2!M64</f>
        <v/>
      </c>
      <c r="Q61" s="85">
        <f>CCM_Budget_Year2!N64</f>
        <v>0</v>
      </c>
    </row>
    <row r="62" spans="1:17" ht="14.5" thickBot="1" x14ac:dyDescent="0.35">
      <c r="A62" s="239">
        <v>6</v>
      </c>
      <c r="B62" s="239" t="str">
        <f>CCM_Budget_Year2!$D$18</f>
        <v>CCM El Salvador</v>
      </c>
      <c r="C62" s="239" t="str">
        <f>CCM_Budget_Year2!$D$19</f>
        <v>SLV-FUND-2309</v>
      </c>
      <c r="D62" s="239" t="str">
        <f>CCM_Budget_Year2!$D$22</f>
        <v>USD</v>
      </c>
      <c r="E62" s="239" t="str">
        <f>CCM_Budget_Year2!$D$25</f>
        <v>Year 2</v>
      </c>
      <c r="F62" s="85">
        <f>CCM_Budget_Year2!C65</f>
        <v>0</v>
      </c>
      <c r="G62" s="85">
        <f>CCM_Budget_Year2!D65</f>
        <v>0</v>
      </c>
      <c r="H62" s="85">
        <f>CCM_Budget_Year2!E65</f>
        <v>0</v>
      </c>
      <c r="I62" s="85">
        <f>CCM_Budget_Year2!F65</f>
        <v>0</v>
      </c>
      <c r="J62" s="86">
        <f>CCM_Budget_Year2!G65</f>
        <v>0</v>
      </c>
      <c r="K62" s="86">
        <f>CCM_Budget_Year2!H65</f>
        <v>0</v>
      </c>
      <c r="L62" s="85">
        <f>CCM_Budget_Year2!I65</f>
        <v>0</v>
      </c>
      <c r="M62" s="237" t="str">
        <f>CCM_Budget_Year2!J65</f>
        <v/>
      </c>
      <c r="N62" s="85">
        <f>CCM_Budget_Year2!K65</f>
        <v>0</v>
      </c>
      <c r="O62" s="86">
        <f>CCM_Budget_Year2!L65</f>
        <v>0</v>
      </c>
      <c r="P62" s="237" t="str">
        <f>CCM_Budget_Year2!M65</f>
        <v/>
      </c>
      <c r="Q62" s="85">
        <f>CCM_Budget_Year2!N65</f>
        <v>0</v>
      </c>
    </row>
    <row r="63" spans="1:17" ht="14.5" thickBot="1" x14ac:dyDescent="0.35">
      <c r="A63" s="239">
        <v>7</v>
      </c>
      <c r="B63" s="239" t="str">
        <f>CCM_Budget_Year2!$D$18</f>
        <v>CCM El Salvador</v>
      </c>
      <c r="C63" s="239" t="str">
        <f>CCM_Budget_Year2!$D$19</f>
        <v>SLV-FUND-2309</v>
      </c>
      <c r="D63" s="239" t="str">
        <f>CCM_Budget_Year2!$D$22</f>
        <v>USD</v>
      </c>
      <c r="E63" s="239" t="str">
        <f>CCM_Budget_Year2!$D$25</f>
        <v>Year 2</v>
      </c>
      <c r="F63" s="85">
        <f>CCM_Budget_Year2!C66</f>
        <v>0</v>
      </c>
      <c r="G63" s="85">
        <f>CCM_Budget_Year2!D66</f>
        <v>0</v>
      </c>
      <c r="H63" s="85">
        <f>CCM_Budget_Year2!E66</f>
        <v>0</v>
      </c>
      <c r="I63" s="85">
        <f>CCM_Budget_Year2!F66</f>
        <v>0</v>
      </c>
      <c r="J63" s="86">
        <f>CCM_Budget_Year2!G66</f>
        <v>0</v>
      </c>
      <c r="K63" s="86">
        <f>CCM_Budget_Year2!H66</f>
        <v>0</v>
      </c>
      <c r="L63" s="85">
        <f>CCM_Budget_Year2!I66</f>
        <v>0</v>
      </c>
      <c r="M63" s="237" t="str">
        <f>CCM_Budget_Year2!J66</f>
        <v/>
      </c>
      <c r="N63" s="85">
        <f>CCM_Budget_Year2!K66</f>
        <v>0</v>
      </c>
      <c r="O63" s="86">
        <f>CCM_Budget_Year2!L66</f>
        <v>0</v>
      </c>
      <c r="P63" s="237" t="str">
        <f>CCM_Budget_Year2!M66</f>
        <v/>
      </c>
      <c r="Q63" s="85">
        <f>CCM_Budget_Year2!N66</f>
        <v>0</v>
      </c>
    </row>
    <row r="64" spans="1:17" ht="14.5" thickBot="1" x14ac:dyDescent="0.35">
      <c r="A64" s="239">
        <v>8</v>
      </c>
      <c r="B64" s="239" t="str">
        <f>CCM_Budget_Year2!$D$18</f>
        <v>CCM El Salvador</v>
      </c>
      <c r="C64" s="239" t="str">
        <f>CCM_Budget_Year2!$D$19</f>
        <v>SLV-FUND-2309</v>
      </c>
      <c r="D64" s="239" t="str">
        <f>CCM_Budget_Year2!$D$22</f>
        <v>USD</v>
      </c>
      <c r="E64" s="239" t="str">
        <f>CCM_Budget_Year2!$D$25</f>
        <v>Year 2</v>
      </c>
      <c r="F64" s="85">
        <f>CCM_Budget_Year2!C67</f>
        <v>0</v>
      </c>
      <c r="G64" s="85">
        <f>CCM_Budget_Year2!D67</f>
        <v>0</v>
      </c>
      <c r="H64" s="85">
        <f>CCM_Budget_Year2!E67</f>
        <v>0</v>
      </c>
      <c r="I64" s="85">
        <f>CCM_Budget_Year2!F67</f>
        <v>0</v>
      </c>
      <c r="J64" s="86">
        <f>CCM_Budget_Year2!G67</f>
        <v>0</v>
      </c>
      <c r="K64" s="86">
        <f>CCM_Budget_Year2!H67</f>
        <v>0</v>
      </c>
      <c r="L64" s="85">
        <f>CCM_Budget_Year2!I67</f>
        <v>0</v>
      </c>
      <c r="M64" s="237" t="str">
        <f>CCM_Budget_Year2!J67</f>
        <v/>
      </c>
      <c r="N64" s="85">
        <f>CCM_Budget_Year2!K67</f>
        <v>0</v>
      </c>
      <c r="O64" s="86">
        <f>CCM_Budget_Year2!L67</f>
        <v>0</v>
      </c>
      <c r="P64" s="237" t="str">
        <f>CCM_Budget_Year2!M67</f>
        <v/>
      </c>
      <c r="Q64" s="85">
        <f>CCM_Budget_Year2!N67</f>
        <v>0</v>
      </c>
    </row>
    <row r="65" spans="1:17" ht="14.5" thickBot="1" x14ac:dyDescent="0.35">
      <c r="A65" s="239">
        <v>9</v>
      </c>
      <c r="B65" s="239" t="str">
        <f>CCM_Budget_Year2!$D$18</f>
        <v>CCM El Salvador</v>
      </c>
      <c r="C65" s="239" t="str">
        <f>CCM_Budget_Year2!$D$19</f>
        <v>SLV-FUND-2309</v>
      </c>
      <c r="D65" s="239" t="str">
        <f>CCM_Budget_Year2!$D$22</f>
        <v>USD</v>
      </c>
      <c r="E65" s="239" t="str">
        <f>CCM_Budget_Year2!$D$25</f>
        <v>Year 2</v>
      </c>
      <c r="F65" s="85">
        <f>CCM_Budget_Year2!C68</f>
        <v>0</v>
      </c>
      <c r="G65" s="85">
        <f>CCM_Budget_Year2!D68</f>
        <v>0</v>
      </c>
      <c r="H65" s="85">
        <f>CCM_Budget_Year2!E68</f>
        <v>0</v>
      </c>
      <c r="I65" s="85">
        <f>CCM_Budget_Year2!F68</f>
        <v>0</v>
      </c>
      <c r="J65" s="86">
        <f>CCM_Budget_Year2!G68</f>
        <v>0</v>
      </c>
      <c r="K65" s="86">
        <f>CCM_Budget_Year2!H68</f>
        <v>0</v>
      </c>
      <c r="L65" s="85">
        <f>CCM_Budget_Year2!I68</f>
        <v>0</v>
      </c>
      <c r="M65" s="237" t="str">
        <f>CCM_Budget_Year2!J68</f>
        <v/>
      </c>
      <c r="N65" s="85">
        <f>CCM_Budget_Year2!K68</f>
        <v>0</v>
      </c>
      <c r="O65" s="86">
        <f>CCM_Budget_Year2!L68</f>
        <v>0</v>
      </c>
      <c r="P65" s="237" t="str">
        <f>CCM_Budget_Year2!M68</f>
        <v/>
      </c>
      <c r="Q65" s="85">
        <f>CCM_Budget_Year2!N68</f>
        <v>0</v>
      </c>
    </row>
    <row r="66" spans="1:17" ht="14.5" thickBot="1" x14ac:dyDescent="0.35">
      <c r="A66" s="239">
        <v>10</v>
      </c>
      <c r="B66" s="239" t="str">
        <f>CCM_Budget_Year2!$D$18</f>
        <v>CCM El Salvador</v>
      </c>
      <c r="C66" s="239" t="str">
        <f>CCM_Budget_Year2!$D$19</f>
        <v>SLV-FUND-2309</v>
      </c>
      <c r="D66" s="239" t="str">
        <f>CCM_Budget_Year2!$D$22</f>
        <v>USD</v>
      </c>
      <c r="E66" s="239" t="str">
        <f>CCM_Budget_Year2!$D$25</f>
        <v>Year 2</v>
      </c>
      <c r="F66" s="85">
        <f>CCM_Budget_Year2!C69</f>
        <v>0</v>
      </c>
      <c r="G66" s="85">
        <f>CCM_Budget_Year2!D69</f>
        <v>0</v>
      </c>
      <c r="H66" s="85">
        <f>CCM_Budget_Year2!E69</f>
        <v>0</v>
      </c>
      <c r="I66" s="85">
        <f>CCM_Budget_Year2!F69</f>
        <v>0</v>
      </c>
      <c r="J66" s="86">
        <f>CCM_Budget_Year2!G69</f>
        <v>0</v>
      </c>
      <c r="K66" s="86">
        <f>CCM_Budget_Year2!H69</f>
        <v>0</v>
      </c>
      <c r="L66" s="85">
        <f>CCM_Budget_Year2!I69</f>
        <v>0</v>
      </c>
      <c r="M66" s="237" t="str">
        <f>CCM_Budget_Year2!J69</f>
        <v/>
      </c>
      <c r="N66" s="85">
        <f>CCM_Budget_Year2!K69</f>
        <v>0</v>
      </c>
      <c r="O66" s="86">
        <f>CCM_Budget_Year2!L69</f>
        <v>0</v>
      </c>
      <c r="P66" s="237" t="str">
        <f>CCM_Budget_Year2!M69</f>
        <v/>
      </c>
      <c r="Q66" s="85">
        <f>CCM_Budget_Year2!N69</f>
        <v>0</v>
      </c>
    </row>
    <row r="67" spans="1:17" ht="14.5" thickBot="1" x14ac:dyDescent="0.35">
      <c r="A67" s="239">
        <v>1</v>
      </c>
      <c r="B67" s="239" t="str">
        <f>CCM_Budget_Year2!$D$18</f>
        <v>CCM El Salvador</v>
      </c>
      <c r="C67" s="239" t="str">
        <f>CCM_Budget_Year2!$D$19</f>
        <v>SLV-FUND-2309</v>
      </c>
      <c r="D67" s="239" t="str">
        <f>CCM_Budget_Year2!$D$22</f>
        <v>USD</v>
      </c>
      <c r="E67" s="239" t="str">
        <f>CCM_Budget_Year2!$D$25</f>
        <v>Year 2</v>
      </c>
      <c r="F67" s="85" t="str">
        <f>CCM_Budget_Year2!C79</f>
        <v>CCM Funding Agreement</v>
      </c>
      <c r="G67" s="85" t="str">
        <f>CCM_Budget_Year2!D79</f>
        <v>Operations</v>
      </c>
      <c r="H67" s="85" t="str">
        <f>CCM_Budget_Year2!E79</f>
        <v>Travel related Costs</v>
      </c>
      <c r="I67" s="85" t="str">
        <f>CCM_Budget_Year2!F79</f>
        <v>CCM General Assemblies</v>
      </c>
      <c r="J67" s="86">
        <f>CCM_Budget_Year2!G79</f>
        <v>3500</v>
      </c>
      <c r="K67" s="86">
        <f>CCM_Budget_Year2!H79</f>
        <v>0</v>
      </c>
      <c r="L67" s="238" t="str">
        <f>CCM_Budget_Year2!I79</f>
        <v xml:space="preserve">1)  6  Asambleas plenarias con la participación de todos los sectores, se estiman (4 presenciales y 2 virtuales) para dar seguimiento a la ejecución de los proyectos de país y regionales, se facilita la coordinación con otros mecanismos nacionales y regionales, retroalimentación de los sectores del  trabajo del MCP-ES y se da acompañamiento al comité de Propuestas a cargo de la elaboración de  las 2 nuevas solicitudes una para VIH y una TB. </v>
      </c>
      <c r="M67" s="237">
        <f>CCM_Budget_Year2!J79</f>
        <v>0</v>
      </c>
      <c r="N67" s="85">
        <f>CCM_Budget_Year2!K79</f>
        <v>0</v>
      </c>
      <c r="O67" s="86">
        <f>CCM_Budget_Year2!L79</f>
        <v>0</v>
      </c>
      <c r="P67" s="237">
        <f>CCM_Budget_Year2!M79</f>
        <v>0</v>
      </c>
      <c r="Q67" s="238">
        <f>CCM_Budget_Year2!N79</f>
        <v>0</v>
      </c>
    </row>
    <row r="68" spans="1:17" ht="14.5" thickBot="1" x14ac:dyDescent="0.35">
      <c r="A68" s="239">
        <v>2</v>
      </c>
      <c r="B68" s="239" t="str">
        <f>CCM_Budget_Year2!$D$18</f>
        <v>CCM El Salvador</v>
      </c>
      <c r="C68" s="239" t="str">
        <f>CCM_Budget_Year2!$D$19</f>
        <v>SLV-FUND-2309</v>
      </c>
      <c r="D68" s="239" t="str">
        <f>CCM_Budget_Year2!$D$22</f>
        <v>USD</v>
      </c>
      <c r="E68" s="239" t="str">
        <f>CCM_Budget_Year2!$D$25</f>
        <v>Year 2</v>
      </c>
      <c r="F68" s="85" t="str">
        <f>CCM_Budget_Year2!C80</f>
        <v>CCM Funding Agreement</v>
      </c>
      <c r="G68" s="85" t="str">
        <f>CCM_Budget_Year2!D80</f>
        <v>Oversight</v>
      </c>
      <c r="H68" s="85" t="str">
        <f>CCM_Budget_Year2!E80</f>
        <v>Travel related Costs</v>
      </c>
      <c r="I68" s="85" t="str">
        <f>CCM_Budget_Year2!F80</f>
        <v>Oversight Committee meetings</v>
      </c>
      <c r="J68" s="86">
        <f>CCM_Budget_Year2!G80</f>
        <v>3500</v>
      </c>
      <c r="K68" s="86">
        <f>CCM_Budget_Year2!H80</f>
        <v>0</v>
      </c>
      <c r="L68" s="238" t="str">
        <f>CCM_Budget_Year2!I80</f>
        <v>2)  6  Reuniones  plenarias del comité de monitoreo estratégico  con todos los sectores representados en el MCP-ES y los RP´s, (4 presenciales y 2 virtuales) donde se comparten y analizan los tableros de mando, se da seguimiento a las recomendaciones del comité de monitoreo y a las decisiones del MCP-ES, se comparten los informes de las visitas de campo y otros temas que se consideren relevantes.</v>
      </c>
      <c r="M68" s="237">
        <f>CCM_Budget_Year2!J80</f>
        <v>0</v>
      </c>
      <c r="N68" s="85">
        <f>CCM_Budget_Year2!K80</f>
        <v>0</v>
      </c>
      <c r="O68" s="86">
        <f>CCM_Budget_Year2!L80</f>
        <v>0</v>
      </c>
      <c r="P68" s="237">
        <f>CCM_Budget_Year2!M80</f>
        <v>0</v>
      </c>
      <c r="Q68" s="238">
        <f>CCM_Budget_Year2!N80</f>
        <v>0</v>
      </c>
    </row>
    <row r="69" spans="1:17" ht="14.5" thickBot="1" x14ac:dyDescent="0.35">
      <c r="A69" s="239">
        <v>3</v>
      </c>
      <c r="B69" s="239" t="str">
        <f>CCM_Budget_Year2!$D$18</f>
        <v>CCM El Salvador</v>
      </c>
      <c r="C69" s="239" t="str">
        <f>CCM_Budget_Year2!$D$19</f>
        <v>SLV-FUND-2309</v>
      </c>
      <c r="D69" s="239" t="str">
        <f>CCM_Budget_Year2!$D$22</f>
        <v>USD</v>
      </c>
      <c r="E69" s="239" t="str">
        <f>CCM_Budget_Year2!$D$25</f>
        <v>Year 2</v>
      </c>
      <c r="F69" s="85" t="str">
        <f>CCM_Budget_Year2!C81</f>
        <v>CCM Funding Agreement</v>
      </c>
      <c r="G69" s="85" t="str">
        <f>CCM_Budget_Year2!D81</f>
        <v>Oversight</v>
      </c>
      <c r="H69" s="85" t="str">
        <f>CCM_Budget_Year2!E81</f>
        <v>Travel related Costs</v>
      </c>
      <c r="I69" s="85" t="str">
        <f>CCM_Budget_Year2!F81</f>
        <v>Other Workshops, Meetings and Trainings</v>
      </c>
      <c r="J69" s="86">
        <f>CCM_Budget_Year2!G81</f>
        <v>2000</v>
      </c>
      <c r="K69" s="86">
        <f>CCM_Budget_Year2!H81</f>
        <v>0</v>
      </c>
      <c r="L69" s="238" t="str">
        <f>CCM_Budget_Year2!I81</f>
        <v>3)   5 Reuniones del Comité Ejecutivo, quien se reunirá con los RP y los coordinadores y subcoordinadores de los comités permanentes una semana previa a la reunión plenaria, para dar seguimiento a los proyectos en ejecucion, se identifican los problemas, se revisan las posibles reprogramaciones si fuese necesario, y otras actividades relacionadas con la operatividad del MCP-ES. A traves de estas reuniones se dará seguimiento al proceso de CCM Evolution. En caso de ser necesario se llevarán a cabo reuniones de manera extraordinaria.</v>
      </c>
      <c r="M69" s="237">
        <f>CCM_Budget_Year2!J81</f>
        <v>0</v>
      </c>
      <c r="N69" s="85">
        <f>CCM_Budget_Year2!K81</f>
        <v>0</v>
      </c>
      <c r="O69" s="86">
        <f>CCM_Budget_Year2!L81</f>
        <v>0</v>
      </c>
      <c r="P69" s="237">
        <f>CCM_Budget_Year2!M81</f>
        <v>0</v>
      </c>
      <c r="Q69" s="238">
        <f>CCM_Budget_Year2!N81</f>
        <v>0</v>
      </c>
    </row>
    <row r="70" spans="1:17" ht="14.5" thickBot="1" x14ac:dyDescent="0.35">
      <c r="A70" s="239">
        <v>4</v>
      </c>
      <c r="B70" s="239" t="str">
        <f>CCM_Budget_Year2!$D$18</f>
        <v>CCM El Salvador</v>
      </c>
      <c r="C70" s="239" t="str">
        <f>CCM_Budget_Year2!$D$19</f>
        <v>SLV-FUND-2309</v>
      </c>
      <c r="D70" s="239" t="str">
        <f>CCM_Budget_Year2!$D$22</f>
        <v>USD</v>
      </c>
      <c r="E70" s="239" t="str">
        <f>CCM_Budget_Year2!$D$25</f>
        <v>Year 2</v>
      </c>
      <c r="F70" s="85" t="str">
        <f>CCM_Budget_Year2!C82</f>
        <v>CCM Funding Agreement</v>
      </c>
      <c r="G70" s="85" t="str">
        <f>CCM_Budget_Year2!D82</f>
        <v>Oversight</v>
      </c>
      <c r="H70" s="85" t="str">
        <f>CCM_Budget_Year2!E82</f>
        <v>Travel related Costs</v>
      </c>
      <c r="I70" s="85" t="str">
        <f>CCM_Budget_Year2!F82</f>
        <v>Other Workshops, Meetings and Trainings</v>
      </c>
      <c r="J70" s="86">
        <f>CCM_Budget_Year2!G82</f>
        <v>1000</v>
      </c>
      <c r="K70" s="86">
        <f>CCM_Budget_Year2!H82</f>
        <v>0</v>
      </c>
      <c r="L70" s="238" t="str">
        <f>CCM_Budget_Year2!I82</f>
        <v>4)  4  Reuniones en el año, con los integrantes del comité de monitoreo para analizar información de los proyectos  que luego será presentada a los miembros del comité ejecutivo ampliado y en las plenarias de monitoreo. Este comité se reunirá previo a la reunión del comite ejecutivo ampliado.</v>
      </c>
      <c r="M70" s="237">
        <f>CCM_Budget_Year2!J82</f>
        <v>0</v>
      </c>
      <c r="N70" s="85">
        <f>CCM_Budget_Year2!K82</f>
        <v>0</v>
      </c>
      <c r="O70" s="86">
        <f>CCM_Budget_Year2!L82</f>
        <v>0</v>
      </c>
      <c r="P70" s="237">
        <f>CCM_Budget_Year2!M82</f>
        <v>0</v>
      </c>
      <c r="Q70" s="238">
        <f>CCM_Budget_Year2!N82</f>
        <v>0</v>
      </c>
    </row>
    <row r="71" spans="1:17" ht="14.5" thickBot="1" x14ac:dyDescent="0.35">
      <c r="A71" s="239">
        <v>5</v>
      </c>
      <c r="B71" s="239" t="str">
        <f>CCM_Budget_Year2!$D$18</f>
        <v>CCM El Salvador</v>
      </c>
      <c r="C71" s="239" t="str">
        <f>CCM_Budget_Year2!$D$19</f>
        <v>SLV-FUND-2309</v>
      </c>
      <c r="D71" s="239" t="str">
        <f>CCM_Budget_Year2!$D$22</f>
        <v>USD</v>
      </c>
      <c r="E71" s="239" t="str">
        <f>CCM_Budget_Year2!$D$25</f>
        <v>Year 2</v>
      </c>
      <c r="F71" s="85" t="str">
        <f>CCM_Budget_Year2!C83</f>
        <v>CCM Funding Agreement</v>
      </c>
      <c r="G71" s="85" t="str">
        <f>CCM_Budget_Year2!D83</f>
        <v>Engagement</v>
      </c>
      <c r="H71" s="85" t="str">
        <f>CCM_Budget_Year2!E83</f>
        <v>Travel related Costs</v>
      </c>
      <c r="I71" s="85" t="str">
        <f>CCM_Budget_Year2!F83</f>
        <v>Regular consultation meetings with CCM constituencies</v>
      </c>
      <c r="J71" s="86">
        <f>CCM_Budget_Year2!G83</f>
        <v>3750</v>
      </c>
      <c r="K71" s="86">
        <f>CCM_Budget_Year2!H83</f>
        <v>0</v>
      </c>
      <c r="L71" s="238" t="str">
        <f>CCM_Budget_Year2!I83</f>
        <v>5)  Movilización de miembros de sociedad civil  para promover la participación en las actividades del MCP-ES. Es un cálculo histórico,  se hace en base al número de reuniones programadas y miembros de sociedad civil a los que se les provee apoyo.</v>
      </c>
      <c r="M71" s="237">
        <f>CCM_Budget_Year2!J83</f>
        <v>0</v>
      </c>
      <c r="N71" s="85">
        <f>CCM_Budget_Year2!K83</f>
        <v>0</v>
      </c>
      <c r="O71" s="86">
        <f>CCM_Budget_Year2!L83</f>
        <v>0</v>
      </c>
      <c r="P71" s="237">
        <f>CCM_Budget_Year2!M83</f>
        <v>0</v>
      </c>
      <c r="Q71" s="238">
        <f>CCM_Budget_Year2!N83</f>
        <v>0</v>
      </c>
    </row>
    <row r="72" spans="1:17" ht="14.5" thickBot="1" x14ac:dyDescent="0.35">
      <c r="A72" s="239">
        <v>6</v>
      </c>
      <c r="B72" s="239" t="str">
        <f>CCM_Budget_Year2!$D$18</f>
        <v>CCM El Salvador</v>
      </c>
      <c r="C72" s="239" t="str">
        <f>CCM_Budget_Year2!$D$19</f>
        <v>SLV-FUND-2309</v>
      </c>
      <c r="D72" s="239" t="str">
        <f>CCM_Budget_Year2!$D$22</f>
        <v>USD</v>
      </c>
      <c r="E72" s="239" t="str">
        <f>CCM_Budget_Year2!$D$25</f>
        <v>Year 2</v>
      </c>
      <c r="F72" s="85" t="str">
        <f>CCM_Budget_Year2!C84</f>
        <v>CCM Funding Agreement</v>
      </c>
      <c r="G72" s="85" t="str">
        <f>CCM_Budget_Year2!D84</f>
        <v>Oversight</v>
      </c>
      <c r="H72" s="85" t="str">
        <f>CCM_Budget_Year2!E84</f>
        <v>Travel related Costs</v>
      </c>
      <c r="I72" s="85" t="str">
        <f>CCM_Budget_Year2!F84</f>
        <v>Site visits</v>
      </c>
      <c r="J72" s="86">
        <f>CCM_Budget_Year2!G84</f>
        <v>3000</v>
      </c>
      <c r="K72" s="86">
        <f>CCM_Budget_Year2!H84</f>
        <v>0</v>
      </c>
      <c r="L72" s="238" t="str">
        <f>CCM_Budget_Year2!I84</f>
        <v>6) Visitas al terreno, para dar seguimiento a los proyectos y validar la información presentada por los RPs en los tableros de mando se realizarán 3 visitas de campo por semestre, (2 de VIH, 1 de TB). Se espera que la mayoría de los miembros del MCP-ES participen en al menos una de las visitas, se invitará también a otras personas que no son miembros del MCP-ES, se dá prioridad a la participación de personas de las poblaciones clave y afectadas.</v>
      </c>
      <c r="M72" s="237">
        <f>CCM_Budget_Year2!J84</f>
        <v>0</v>
      </c>
      <c r="N72" s="85">
        <f>CCM_Budget_Year2!K84</f>
        <v>0</v>
      </c>
      <c r="O72" s="86">
        <f>CCM_Budget_Year2!L84</f>
        <v>0</v>
      </c>
      <c r="P72" s="237">
        <f>CCM_Budget_Year2!M84</f>
        <v>0</v>
      </c>
      <c r="Q72" s="238">
        <f>CCM_Budget_Year2!N84</f>
        <v>0</v>
      </c>
    </row>
    <row r="73" spans="1:17" ht="14.5" thickBot="1" x14ac:dyDescent="0.35">
      <c r="A73" s="239">
        <v>7</v>
      </c>
      <c r="B73" s="239" t="str">
        <f>CCM_Budget_Year2!$D$18</f>
        <v>CCM El Salvador</v>
      </c>
      <c r="C73" s="239" t="str">
        <f>CCM_Budget_Year2!$D$19</f>
        <v>SLV-FUND-2309</v>
      </c>
      <c r="D73" s="239" t="str">
        <f>CCM_Budget_Year2!$D$22</f>
        <v>USD</v>
      </c>
      <c r="E73" s="239" t="str">
        <f>CCM_Budget_Year2!$D$25</f>
        <v>Year 2</v>
      </c>
      <c r="F73" s="85" t="str">
        <f>CCM_Budget_Year2!C85</f>
        <v>CCM Funding Agreement</v>
      </c>
      <c r="G73" s="85" t="str">
        <f>CCM_Budget_Year2!D85</f>
        <v>Engagement</v>
      </c>
      <c r="H73" s="85" t="str">
        <f>CCM_Budget_Year2!E85</f>
        <v>Travel related Costs</v>
      </c>
      <c r="I73" s="85" t="str">
        <f>CCM_Budget_Year2!F85</f>
        <v>Regular consultation meetings with CCM constituencies</v>
      </c>
      <c r="J73" s="86">
        <f>CCM_Budget_Year2!G85</f>
        <v>5000</v>
      </c>
      <c r="K73" s="86">
        <f>CCM_Budget_Year2!H85</f>
        <v>0</v>
      </c>
      <c r="L73" s="238" t="str">
        <f>CCM_Budget_Year2!I85</f>
        <v>7)  Se apoyará a los representantes de la sociedad civil  quienes se reunirán con sus representados para recabar opiniones sobre las prioridades de la sociedad civil e informarán a la asamblea general sobre la retroalimentación de las comunidades.Se calculan 4 reuniones en el año. Además se llevará a cabo reunión para dar a conocer las estrategias planteadas en la SF 2025-2027</v>
      </c>
      <c r="M73" s="237">
        <f>CCM_Budget_Year2!J85</f>
        <v>0</v>
      </c>
      <c r="N73" s="85">
        <f>CCM_Budget_Year2!K85</f>
        <v>0</v>
      </c>
      <c r="O73" s="86">
        <f>CCM_Budget_Year2!L85</f>
        <v>0</v>
      </c>
      <c r="P73" s="237">
        <f>CCM_Budget_Year2!M85</f>
        <v>0</v>
      </c>
      <c r="Q73" s="238">
        <f>CCM_Budget_Year2!N85</f>
        <v>0</v>
      </c>
    </row>
    <row r="74" spans="1:17" ht="14.5" thickBot="1" x14ac:dyDescent="0.35">
      <c r="A74" s="239">
        <v>8</v>
      </c>
      <c r="B74" s="239" t="str">
        <f>CCM_Budget_Year2!$D$18</f>
        <v>CCM El Salvador</v>
      </c>
      <c r="C74" s="239" t="str">
        <f>CCM_Budget_Year2!$D$19</f>
        <v>SLV-FUND-2309</v>
      </c>
      <c r="D74" s="239" t="str">
        <f>CCM_Budget_Year2!$D$22</f>
        <v>USD</v>
      </c>
      <c r="E74" s="239" t="str">
        <f>CCM_Budget_Year2!$D$25</f>
        <v>Year 2</v>
      </c>
      <c r="F74" s="85" t="str">
        <f>CCM_Budget_Year2!C86</f>
        <v>CCM Funding Agreement</v>
      </c>
      <c r="G74" s="85" t="str">
        <f>CCM_Budget_Year2!D86</f>
        <v>Oversight</v>
      </c>
      <c r="H74" s="85" t="str">
        <f>CCM_Budget_Year2!E86</f>
        <v>Travel related Costs</v>
      </c>
      <c r="I74" s="85" t="str">
        <f>CCM_Budget_Year2!F86</f>
        <v>Other Workshops, Meetings and Trainings</v>
      </c>
      <c r="J74" s="86">
        <f>CCM_Budget_Year2!G86</f>
        <v>2000</v>
      </c>
      <c r="K74" s="86">
        <f>CCM_Budget_Year2!H86</f>
        <v>0</v>
      </c>
      <c r="L74" s="238" t="str">
        <f>CCM_Budget_Year2!I86</f>
        <v>8)  2 Talleres en el año, para fortalecimiento a miembros relacionados con el  Monitoreo Estratégico y Liderazgo.</v>
      </c>
      <c r="M74" s="237">
        <f>CCM_Budget_Year2!J86</f>
        <v>0</v>
      </c>
      <c r="N74" s="85">
        <f>CCM_Budget_Year2!K86</f>
        <v>0</v>
      </c>
      <c r="O74" s="86">
        <f>CCM_Budget_Year2!L86</f>
        <v>0</v>
      </c>
      <c r="P74" s="237">
        <f>CCM_Budget_Year2!M86</f>
        <v>0</v>
      </c>
      <c r="Q74" s="238">
        <f>CCM_Budget_Year2!N86</f>
        <v>0</v>
      </c>
    </row>
    <row r="75" spans="1:17" ht="14.5" thickBot="1" x14ac:dyDescent="0.35">
      <c r="A75" s="239">
        <v>9</v>
      </c>
      <c r="B75" s="239" t="str">
        <f>CCM_Budget_Year2!$D$18</f>
        <v>CCM El Salvador</v>
      </c>
      <c r="C75" s="239" t="str">
        <f>CCM_Budget_Year2!$D$19</f>
        <v>SLV-FUND-2309</v>
      </c>
      <c r="D75" s="239" t="str">
        <f>CCM_Budget_Year2!$D$22</f>
        <v>USD</v>
      </c>
      <c r="E75" s="239" t="str">
        <f>CCM_Budget_Year2!$D$25</f>
        <v>Year 2</v>
      </c>
      <c r="F75" s="85" t="str">
        <f>CCM_Budget_Year2!C87</f>
        <v>CCM Funding Agreement</v>
      </c>
      <c r="G75" s="85" t="str">
        <f>CCM_Budget_Year2!D87</f>
        <v>Operations</v>
      </c>
      <c r="H75" s="85" t="str">
        <f>CCM_Budget_Year2!E87</f>
        <v>Travel related Costs</v>
      </c>
      <c r="I75" s="85" t="str">
        <f>CCM_Budget_Year2!F87</f>
        <v>Annual CCM retreat</v>
      </c>
      <c r="J75" s="86">
        <f>CCM_Budget_Year2!G87</f>
        <v>6500</v>
      </c>
      <c r="K75" s="86">
        <f>CCM_Budget_Year2!H87</f>
        <v>0</v>
      </c>
      <c r="L75" s="238" t="str">
        <f>CCM_Budget_Year2!I87</f>
        <v>9)  VII Retiro anual para evaluación del trabajo del año 2024 y planificar el trabajo para el 2025; ademas de  brindar conocimiento y estratégias para la identificación y el manejo del estrés asociado al entorno laboral y aportar recursos y prácticas para el autocuidado de los miembros. El presupuesto incluye alojamiento, alimentación, movilización, articulos promocionales y otros.</v>
      </c>
      <c r="M75" s="237">
        <f>CCM_Budget_Year2!J87</f>
        <v>0</v>
      </c>
      <c r="N75" s="85">
        <f>CCM_Budget_Year2!K87</f>
        <v>0</v>
      </c>
      <c r="O75" s="86">
        <f>CCM_Budget_Year2!L87</f>
        <v>0</v>
      </c>
      <c r="P75" s="237">
        <f>CCM_Budget_Year2!M87</f>
        <v>0</v>
      </c>
      <c r="Q75" s="238">
        <f>CCM_Budget_Year2!N87</f>
        <v>0</v>
      </c>
    </row>
    <row r="76" spans="1:17" ht="14.5" thickBot="1" x14ac:dyDescent="0.35">
      <c r="A76" s="239">
        <v>10</v>
      </c>
      <c r="B76" s="239" t="str">
        <f>CCM_Budget_Year2!$D$18</f>
        <v>CCM El Salvador</v>
      </c>
      <c r="C76" s="239" t="str">
        <f>CCM_Budget_Year2!$D$19</f>
        <v>SLV-FUND-2309</v>
      </c>
      <c r="D76" s="239" t="str">
        <f>CCM_Budget_Year2!$D$22</f>
        <v>USD</v>
      </c>
      <c r="E76" s="239" t="str">
        <f>CCM_Budget_Year2!$D$25</f>
        <v>Year 2</v>
      </c>
      <c r="F76" s="85" t="str">
        <f>CCM_Budget_Year2!C88</f>
        <v>CCM Funding Agreement</v>
      </c>
      <c r="G76" s="85" t="str">
        <f>CCM_Budget_Year2!D88</f>
        <v>Oversight</v>
      </c>
      <c r="H76" s="85" t="str">
        <f>CCM_Budget_Year2!E88</f>
        <v>Travel related Costs</v>
      </c>
      <c r="I76" s="85" t="str">
        <f>CCM_Budget_Year2!F88</f>
        <v>Other Workshops, Meetings and Trainings</v>
      </c>
      <c r="J76" s="86">
        <f>CCM_Budget_Year2!G88</f>
        <v>4500</v>
      </c>
      <c r="K76" s="86">
        <f>CCM_Budget_Year2!H88</f>
        <v>0</v>
      </c>
      <c r="L76" s="238" t="str">
        <f>CCM_Budget_Year2!I88</f>
        <v>10)  Durante el año se elaborarán 2  boletines informativos de manera electrónica, para dar a conocer las actividades que desarrolla el mecanismo, se actualizarán mensualmente la página web y las redes sociales para compartir la información con el público en general y los sectores constituyentes. Se consideran fondos para la elaboracion de la estrategia de comunicaciones en apoyo a la estrategia de posicionamiento.</v>
      </c>
      <c r="M76" s="237">
        <f>CCM_Budget_Year2!J88</f>
        <v>0</v>
      </c>
      <c r="N76" s="85">
        <f>CCM_Budget_Year2!K88</f>
        <v>0</v>
      </c>
      <c r="O76" s="86">
        <f>CCM_Budget_Year2!L88</f>
        <v>0</v>
      </c>
      <c r="P76" s="237">
        <f>CCM_Budget_Year2!M88</f>
        <v>0</v>
      </c>
      <c r="Q76" s="238">
        <f>CCM_Budget_Year2!N88</f>
        <v>0</v>
      </c>
    </row>
    <row r="77" spans="1:17" ht="14.5" thickBot="1" x14ac:dyDescent="0.35">
      <c r="A77" s="239">
        <v>11</v>
      </c>
      <c r="B77" s="239" t="str">
        <f>CCM_Budget_Year2!$D$18</f>
        <v>CCM El Salvador</v>
      </c>
      <c r="C77" s="239" t="str">
        <f>CCM_Budget_Year2!$D$19</f>
        <v>SLV-FUND-2309</v>
      </c>
      <c r="D77" s="239" t="str">
        <f>CCM_Budget_Year2!$D$22</f>
        <v>USD</v>
      </c>
      <c r="E77" s="239" t="str">
        <f>CCM_Budget_Year2!$D$25</f>
        <v>Year 2</v>
      </c>
      <c r="F77" s="85" t="str">
        <f>CCM_Budget_Year2!C89</f>
        <v>CCM Funding Agreement</v>
      </c>
      <c r="G77" s="85" t="str">
        <f>CCM_Budget_Year2!D89</f>
        <v>Oversight</v>
      </c>
      <c r="H77" s="85" t="str">
        <f>CCM_Budget_Year2!E89</f>
        <v>Travel related Costs</v>
      </c>
      <c r="I77" s="85" t="str">
        <f>CCM_Budget_Year2!F89</f>
        <v>Oversight Committee meetings</v>
      </c>
      <c r="J77" s="86">
        <f>CCM_Budget_Year2!G89</f>
        <v>4000</v>
      </c>
      <c r="K77" s="86">
        <f>CCM_Budget_Year2!H89</f>
        <v>0</v>
      </c>
      <c r="L77" s="238" t="str">
        <f>CCM_Budget_Year2!I89</f>
        <v>11)  Con esta línea se apoyarán las reuniones del Comité de propuestas para la elaboración y negociación  de las Solicitudes de Fondos de VIH y TB, con la participación de miembros de sociedad civil y equipos técnicos de cada programa y de los  RPs.</v>
      </c>
      <c r="M77" s="237">
        <f>CCM_Budget_Year2!J89</f>
        <v>0</v>
      </c>
      <c r="N77" s="85">
        <f>CCM_Budget_Year2!K89</f>
        <v>0</v>
      </c>
      <c r="O77" s="86">
        <f>CCM_Budget_Year2!L89</f>
        <v>0</v>
      </c>
      <c r="P77" s="237">
        <f>CCM_Budget_Year2!M89</f>
        <v>0</v>
      </c>
      <c r="Q77" s="238">
        <f>CCM_Budget_Year2!N89</f>
        <v>0</v>
      </c>
    </row>
    <row r="78" spans="1:17" ht="14.5" thickBot="1" x14ac:dyDescent="0.35">
      <c r="A78" s="239">
        <v>12</v>
      </c>
      <c r="B78" s="239" t="str">
        <f>CCM_Budget_Year2!$D$18</f>
        <v>CCM El Salvador</v>
      </c>
      <c r="C78" s="239" t="str">
        <f>CCM_Budget_Year2!$D$19</f>
        <v>SLV-FUND-2309</v>
      </c>
      <c r="D78" s="239" t="str">
        <f>CCM_Budget_Year2!$D$22</f>
        <v>USD</v>
      </c>
      <c r="E78" s="239" t="str">
        <f>CCM_Budget_Year2!$D$25</f>
        <v>Year 2</v>
      </c>
      <c r="F78" s="85" t="str">
        <f>CCM_Budget_Year2!C90</f>
        <v>CCM Funding Agreement</v>
      </c>
      <c r="G78" s="85" t="str">
        <f>CCM_Budget_Year2!D90</f>
        <v>Oversight</v>
      </c>
      <c r="H78" s="85" t="str">
        <f>CCM_Budget_Year2!E90</f>
        <v>Travel related Costs</v>
      </c>
      <c r="I78" s="85" t="str">
        <f>CCM_Budget_Year2!F90</f>
        <v>Training on Community Based Monitoring (CBM) data tools and analysis</v>
      </c>
      <c r="J78" s="86">
        <f>CCM_Budget_Year2!G90</f>
        <v>4000</v>
      </c>
      <c r="K78" s="86">
        <f>CCM_Budget_Year2!H90</f>
        <v>0</v>
      </c>
      <c r="L78" s="238" t="str">
        <f>CCM_Budget_Year2!I90</f>
        <v>12)  Se desarrollarán 2 Talleres para fortalecimiento a miembros en monitoreo basado en la comunidad (CBM), los fondos incluyen materiales fungibles, movilizacion, alojamiento, alimentacion y otros .</v>
      </c>
      <c r="M78" s="237">
        <f>CCM_Budget_Year2!J90</f>
        <v>0</v>
      </c>
      <c r="N78" s="85">
        <f>CCM_Budget_Year2!K90</f>
        <v>0</v>
      </c>
      <c r="O78" s="86">
        <f>CCM_Budget_Year2!L90</f>
        <v>0</v>
      </c>
      <c r="P78" s="237">
        <f>CCM_Budget_Year2!M90</f>
        <v>0</v>
      </c>
      <c r="Q78" s="238">
        <f>CCM_Budget_Year2!N90</f>
        <v>0</v>
      </c>
    </row>
    <row r="79" spans="1:17" ht="14.5" thickBot="1" x14ac:dyDescent="0.35">
      <c r="A79" s="239">
        <v>13</v>
      </c>
      <c r="B79" s="239" t="str">
        <f>CCM_Budget_Year2!$D$18</f>
        <v>CCM El Salvador</v>
      </c>
      <c r="C79" s="239" t="str">
        <f>CCM_Budget_Year2!$D$19</f>
        <v>SLV-FUND-2309</v>
      </c>
      <c r="D79" s="239" t="str">
        <f>CCM_Budget_Year2!$D$22</f>
        <v>USD</v>
      </c>
      <c r="E79" s="239" t="str">
        <f>CCM_Budget_Year2!$D$25</f>
        <v>Year 2</v>
      </c>
      <c r="F79" s="85">
        <f>CCM_Budget_Year2!C91</f>
        <v>0</v>
      </c>
      <c r="G79" s="85">
        <f>CCM_Budget_Year2!D91</f>
        <v>0</v>
      </c>
      <c r="H79" s="85">
        <f>CCM_Budget_Year2!E91</f>
        <v>0</v>
      </c>
      <c r="I79" s="85">
        <f>CCM_Budget_Year2!F91</f>
        <v>0</v>
      </c>
      <c r="J79" s="86">
        <f>CCM_Budget_Year2!G91</f>
        <v>0</v>
      </c>
      <c r="K79" s="86">
        <f>CCM_Budget_Year2!H91</f>
        <v>0</v>
      </c>
      <c r="L79" s="238">
        <f>CCM_Budget_Year2!I91</f>
        <v>0</v>
      </c>
      <c r="M79" s="237" t="str">
        <f>CCM_Budget_Year2!J91</f>
        <v/>
      </c>
      <c r="N79" s="85">
        <f>CCM_Budget_Year2!K91</f>
        <v>0</v>
      </c>
      <c r="O79" s="86">
        <f>CCM_Budget_Year2!L91</f>
        <v>0</v>
      </c>
      <c r="P79" s="237" t="str">
        <f>CCM_Budget_Year2!M91</f>
        <v/>
      </c>
      <c r="Q79" s="238">
        <f>CCM_Budget_Year2!N91</f>
        <v>0</v>
      </c>
    </row>
    <row r="80" spans="1:17" ht="14.5" thickBot="1" x14ac:dyDescent="0.35">
      <c r="A80" s="239">
        <v>14</v>
      </c>
      <c r="B80" s="239" t="str">
        <f>CCM_Budget_Year2!$D$18</f>
        <v>CCM El Salvador</v>
      </c>
      <c r="C80" s="239" t="str">
        <f>CCM_Budget_Year2!$D$19</f>
        <v>SLV-FUND-2309</v>
      </c>
      <c r="D80" s="239" t="str">
        <f>CCM_Budget_Year2!$D$22</f>
        <v>USD</v>
      </c>
      <c r="E80" s="239" t="str">
        <f>CCM_Budget_Year2!$D$25</f>
        <v>Year 2</v>
      </c>
      <c r="F80" s="85">
        <f>CCM_Budget_Year2!C92</f>
        <v>0</v>
      </c>
      <c r="G80" s="85">
        <f>CCM_Budget_Year2!D92</f>
        <v>0</v>
      </c>
      <c r="H80" s="85">
        <f>CCM_Budget_Year2!E92</f>
        <v>0</v>
      </c>
      <c r="I80" s="85">
        <f>CCM_Budget_Year2!F92</f>
        <v>0</v>
      </c>
      <c r="J80" s="86">
        <f>CCM_Budget_Year2!G92</f>
        <v>0</v>
      </c>
      <c r="K80" s="86">
        <f>CCM_Budget_Year2!H92</f>
        <v>0</v>
      </c>
      <c r="L80" s="238">
        <f>CCM_Budget_Year2!I92</f>
        <v>0</v>
      </c>
      <c r="M80" s="237" t="str">
        <f>CCM_Budget_Year2!J92</f>
        <v/>
      </c>
      <c r="N80" s="85">
        <f>CCM_Budget_Year2!K92</f>
        <v>0</v>
      </c>
      <c r="O80" s="86">
        <f>CCM_Budget_Year2!L92</f>
        <v>0</v>
      </c>
      <c r="P80" s="237" t="str">
        <f>CCM_Budget_Year2!M92</f>
        <v/>
      </c>
      <c r="Q80" s="238">
        <f>CCM_Budget_Year2!N92</f>
        <v>0</v>
      </c>
    </row>
    <row r="81" spans="1:17" ht="14.5" thickBot="1" x14ac:dyDescent="0.35">
      <c r="A81" s="239">
        <v>15</v>
      </c>
      <c r="B81" s="239" t="str">
        <f>CCM_Budget_Year2!$D$18</f>
        <v>CCM El Salvador</v>
      </c>
      <c r="C81" s="239" t="str">
        <f>CCM_Budget_Year2!$D$19</f>
        <v>SLV-FUND-2309</v>
      </c>
      <c r="D81" s="239" t="str">
        <f>CCM_Budget_Year2!$D$22</f>
        <v>USD</v>
      </c>
      <c r="E81" s="239" t="str">
        <f>CCM_Budget_Year2!$D$25</f>
        <v>Year 2</v>
      </c>
      <c r="F81" s="85">
        <f>CCM_Budget_Year2!C93</f>
        <v>0</v>
      </c>
      <c r="G81" s="85">
        <f>CCM_Budget_Year2!D93</f>
        <v>0</v>
      </c>
      <c r="H81" s="85">
        <f>CCM_Budget_Year2!E93</f>
        <v>0</v>
      </c>
      <c r="I81" s="85">
        <f>CCM_Budget_Year2!F93</f>
        <v>0</v>
      </c>
      <c r="J81" s="86">
        <f>CCM_Budget_Year2!G93</f>
        <v>0</v>
      </c>
      <c r="K81" s="86">
        <f>CCM_Budget_Year2!H93</f>
        <v>0</v>
      </c>
      <c r="L81" s="238">
        <f>CCM_Budget_Year2!I93</f>
        <v>0</v>
      </c>
      <c r="M81" s="237" t="str">
        <f>CCM_Budget_Year2!J93</f>
        <v/>
      </c>
      <c r="N81" s="85">
        <f>CCM_Budget_Year2!K93</f>
        <v>0</v>
      </c>
      <c r="O81" s="86">
        <f>CCM_Budget_Year2!L93</f>
        <v>0</v>
      </c>
      <c r="P81" s="237" t="str">
        <f>CCM_Budget_Year2!M93</f>
        <v/>
      </c>
      <c r="Q81" s="238">
        <f>CCM_Budget_Year2!N93</f>
        <v>0</v>
      </c>
    </row>
    <row r="82" spans="1:17" ht="14.5" thickBot="1" x14ac:dyDescent="0.35">
      <c r="A82" s="239">
        <v>16</v>
      </c>
      <c r="B82" s="239" t="str">
        <f>CCM_Budget_Year2!$D$18</f>
        <v>CCM El Salvador</v>
      </c>
      <c r="C82" s="239" t="str">
        <f>CCM_Budget_Year2!$D$19</f>
        <v>SLV-FUND-2309</v>
      </c>
      <c r="D82" s="239" t="str">
        <f>CCM_Budget_Year2!$D$22</f>
        <v>USD</v>
      </c>
      <c r="E82" s="239" t="str">
        <f>CCM_Budget_Year2!$D$25</f>
        <v>Year 2</v>
      </c>
      <c r="F82" s="85">
        <f>CCM_Budget_Year2!C94</f>
        <v>0</v>
      </c>
      <c r="G82" s="85">
        <f>CCM_Budget_Year2!D94</f>
        <v>0</v>
      </c>
      <c r="H82" s="85">
        <f>CCM_Budget_Year2!E94</f>
        <v>0</v>
      </c>
      <c r="I82" s="85">
        <f>CCM_Budget_Year2!F94</f>
        <v>0</v>
      </c>
      <c r="J82" s="86">
        <f>CCM_Budget_Year2!G94</f>
        <v>0</v>
      </c>
      <c r="K82" s="86">
        <f>CCM_Budget_Year2!H94</f>
        <v>0</v>
      </c>
      <c r="L82" s="238">
        <f>CCM_Budget_Year2!I94</f>
        <v>0</v>
      </c>
      <c r="M82" s="237" t="str">
        <f>CCM_Budget_Year2!J94</f>
        <v/>
      </c>
      <c r="N82" s="85">
        <f>CCM_Budget_Year2!K94</f>
        <v>0</v>
      </c>
      <c r="O82" s="86">
        <f>CCM_Budget_Year2!L94</f>
        <v>0</v>
      </c>
      <c r="P82" s="237" t="str">
        <f>CCM_Budget_Year2!M94</f>
        <v/>
      </c>
      <c r="Q82" s="238">
        <f>CCM_Budget_Year2!N94</f>
        <v>0</v>
      </c>
    </row>
    <row r="83" spans="1:17" ht="14.5" thickBot="1" x14ac:dyDescent="0.35">
      <c r="A83" s="239">
        <v>17</v>
      </c>
      <c r="B83" s="239" t="str">
        <f>CCM_Budget_Year2!$D$18</f>
        <v>CCM El Salvador</v>
      </c>
      <c r="C83" s="239" t="str">
        <f>CCM_Budget_Year2!$D$19</f>
        <v>SLV-FUND-2309</v>
      </c>
      <c r="D83" s="239" t="str">
        <f>CCM_Budget_Year2!$D$22</f>
        <v>USD</v>
      </c>
      <c r="E83" s="239" t="str">
        <f>CCM_Budget_Year2!$D$25</f>
        <v>Year 2</v>
      </c>
      <c r="F83" s="85">
        <f>CCM_Budget_Year2!C95</f>
        <v>0</v>
      </c>
      <c r="G83" s="85">
        <f>CCM_Budget_Year2!D95</f>
        <v>0</v>
      </c>
      <c r="H83" s="85">
        <f>CCM_Budget_Year2!E95</f>
        <v>0</v>
      </c>
      <c r="I83" s="85">
        <f>CCM_Budget_Year2!F95</f>
        <v>0</v>
      </c>
      <c r="J83" s="86">
        <f>CCM_Budget_Year2!G95</f>
        <v>0</v>
      </c>
      <c r="K83" s="86">
        <f>CCM_Budget_Year2!H95</f>
        <v>0</v>
      </c>
      <c r="L83" s="238">
        <f>CCM_Budget_Year2!I95</f>
        <v>0</v>
      </c>
      <c r="M83" s="237" t="str">
        <f>CCM_Budget_Year2!J95</f>
        <v/>
      </c>
      <c r="N83" s="85">
        <f>CCM_Budget_Year2!K95</f>
        <v>0</v>
      </c>
      <c r="O83" s="86">
        <f>CCM_Budget_Year2!L95</f>
        <v>0</v>
      </c>
      <c r="P83" s="237" t="str">
        <f>CCM_Budget_Year2!M95</f>
        <v/>
      </c>
      <c r="Q83" s="238">
        <f>CCM_Budget_Year2!N95</f>
        <v>0</v>
      </c>
    </row>
    <row r="84" spans="1:17" ht="14.5" thickBot="1" x14ac:dyDescent="0.35">
      <c r="A84" s="239">
        <v>18</v>
      </c>
      <c r="B84" s="239" t="str">
        <f>CCM_Budget_Year2!$D$18</f>
        <v>CCM El Salvador</v>
      </c>
      <c r="C84" s="239" t="str">
        <f>CCM_Budget_Year2!$D$19</f>
        <v>SLV-FUND-2309</v>
      </c>
      <c r="D84" s="239" t="str">
        <f>CCM_Budget_Year2!$D$22</f>
        <v>USD</v>
      </c>
      <c r="E84" s="239" t="str">
        <f>CCM_Budget_Year2!$D$25</f>
        <v>Year 2</v>
      </c>
      <c r="F84" s="85">
        <f>CCM_Budget_Year2!C96</f>
        <v>0</v>
      </c>
      <c r="G84" s="85">
        <f>CCM_Budget_Year2!D96</f>
        <v>0</v>
      </c>
      <c r="H84" s="85">
        <f>CCM_Budget_Year2!E96</f>
        <v>0</v>
      </c>
      <c r="I84" s="85">
        <f>CCM_Budget_Year2!F96</f>
        <v>0</v>
      </c>
      <c r="J84" s="86">
        <f>CCM_Budget_Year2!G96</f>
        <v>0</v>
      </c>
      <c r="K84" s="86">
        <f>CCM_Budget_Year2!H96</f>
        <v>0</v>
      </c>
      <c r="L84" s="238">
        <f>CCM_Budget_Year2!I96</f>
        <v>0</v>
      </c>
      <c r="M84" s="237" t="str">
        <f>CCM_Budget_Year2!J96</f>
        <v/>
      </c>
      <c r="N84" s="85">
        <f>CCM_Budget_Year2!K96</f>
        <v>0</v>
      </c>
      <c r="O84" s="86">
        <f>CCM_Budget_Year2!L96</f>
        <v>0</v>
      </c>
      <c r="P84" s="237" t="str">
        <f>CCM_Budget_Year2!M96</f>
        <v/>
      </c>
      <c r="Q84" s="238">
        <f>CCM_Budget_Year2!N96</f>
        <v>0</v>
      </c>
    </row>
    <row r="85" spans="1:17" ht="14.5" thickBot="1" x14ac:dyDescent="0.35">
      <c r="A85" s="239">
        <v>19</v>
      </c>
      <c r="B85" s="239" t="str">
        <f>CCM_Budget_Year2!$D$18</f>
        <v>CCM El Salvador</v>
      </c>
      <c r="C85" s="239" t="str">
        <f>CCM_Budget_Year2!$D$19</f>
        <v>SLV-FUND-2309</v>
      </c>
      <c r="D85" s="239" t="str">
        <f>CCM_Budget_Year2!$D$22</f>
        <v>USD</v>
      </c>
      <c r="E85" s="239" t="str">
        <f>CCM_Budget_Year2!$D$25</f>
        <v>Year 2</v>
      </c>
      <c r="F85" s="85">
        <f>CCM_Budget_Year2!C97</f>
        <v>0</v>
      </c>
      <c r="G85" s="85">
        <f>CCM_Budget_Year2!D97</f>
        <v>0</v>
      </c>
      <c r="H85" s="85">
        <f>CCM_Budget_Year2!E97</f>
        <v>0</v>
      </c>
      <c r="I85" s="85">
        <f>CCM_Budget_Year2!F97</f>
        <v>0</v>
      </c>
      <c r="J85" s="86">
        <f>CCM_Budget_Year2!G97</f>
        <v>0</v>
      </c>
      <c r="K85" s="86">
        <f>CCM_Budget_Year2!H97</f>
        <v>0</v>
      </c>
      <c r="L85" s="238">
        <f>CCM_Budget_Year2!I97</f>
        <v>0</v>
      </c>
      <c r="M85" s="237" t="str">
        <f>CCM_Budget_Year2!J97</f>
        <v/>
      </c>
      <c r="N85" s="85">
        <f>CCM_Budget_Year2!K97</f>
        <v>0</v>
      </c>
      <c r="O85" s="86">
        <f>CCM_Budget_Year2!L97</f>
        <v>0</v>
      </c>
      <c r="P85" s="237" t="str">
        <f>CCM_Budget_Year2!M97</f>
        <v/>
      </c>
      <c r="Q85" s="238">
        <f>CCM_Budget_Year2!N97</f>
        <v>0</v>
      </c>
    </row>
    <row r="86" spans="1:17" ht="14.5" thickBot="1" x14ac:dyDescent="0.35">
      <c r="A86" s="239">
        <v>20</v>
      </c>
      <c r="B86" s="239" t="str">
        <f>CCM_Budget_Year2!$D$18</f>
        <v>CCM El Salvador</v>
      </c>
      <c r="C86" s="239" t="str">
        <f>CCM_Budget_Year2!$D$19</f>
        <v>SLV-FUND-2309</v>
      </c>
      <c r="D86" s="239" t="str">
        <f>CCM_Budget_Year2!$D$22</f>
        <v>USD</v>
      </c>
      <c r="E86" s="239" t="str">
        <f>CCM_Budget_Year2!$D$25</f>
        <v>Year 2</v>
      </c>
      <c r="F86" s="85">
        <f>CCM_Budget_Year2!C98</f>
        <v>0</v>
      </c>
      <c r="G86" s="85">
        <f>CCM_Budget_Year2!D98</f>
        <v>0</v>
      </c>
      <c r="H86" s="85">
        <f>CCM_Budget_Year2!E98</f>
        <v>0</v>
      </c>
      <c r="I86" s="85">
        <f>CCM_Budget_Year2!F98</f>
        <v>0</v>
      </c>
      <c r="J86" s="86">
        <f>CCM_Budget_Year2!G98</f>
        <v>0</v>
      </c>
      <c r="K86" s="86">
        <f>CCM_Budget_Year2!H98</f>
        <v>0</v>
      </c>
      <c r="L86" s="238">
        <f>CCM_Budget_Year2!I98</f>
        <v>0</v>
      </c>
      <c r="M86" s="237" t="str">
        <f>CCM_Budget_Year2!J98</f>
        <v/>
      </c>
      <c r="N86" s="85">
        <f>CCM_Budget_Year2!K98</f>
        <v>0</v>
      </c>
      <c r="O86" s="86">
        <f>CCM_Budget_Year2!L98</f>
        <v>0</v>
      </c>
      <c r="P86" s="237" t="str">
        <f>CCM_Budget_Year2!M98</f>
        <v/>
      </c>
      <c r="Q86" s="238">
        <f>CCM_Budget_Year2!N98</f>
        <v>0</v>
      </c>
    </row>
    <row r="87" spans="1:17" ht="14.5" thickBot="1" x14ac:dyDescent="0.35">
      <c r="A87" s="239">
        <v>21</v>
      </c>
      <c r="B87" s="239" t="str">
        <f>CCM_Budget_Year2!$D$18</f>
        <v>CCM El Salvador</v>
      </c>
      <c r="C87" s="239" t="str">
        <f>CCM_Budget_Year2!$D$19</f>
        <v>SLV-FUND-2309</v>
      </c>
      <c r="D87" s="239" t="str">
        <f>CCM_Budget_Year2!$D$22</f>
        <v>USD</v>
      </c>
      <c r="E87" s="239" t="str">
        <f>CCM_Budget_Year2!$D$25</f>
        <v>Year 2</v>
      </c>
      <c r="F87" s="85">
        <f>CCM_Budget_Year2!C99</f>
        <v>0</v>
      </c>
      <c r="G87" s="85">
        <f>CCM_Budget_Year2!D99</f>
        <v>0</v>
      </c>
      <c r="H87" s="85">
        <f>CCM_Budget_Year2!E99</f>
        <v>0</v>
      </c>
      <c r="I87" s="85">
        <f>CCM_Budget_Year2!F99</f>
        <v>0</v>
      </c>
      <c r="J87" s="86">
        <f>CCM_Budget_Year2!G99</f>
        <v>0</v>
      </c>
      <c r="K87" s="86">
        <f>CCM_Budget_Year2!H99</f>
        <v>0</v>
      </c>
      <c r="L87" s="238">
        <f>CCM_Budget_Year2!I99</f>
        <v>0</v>
      </c>
      <c r="M87" s="237" t="str">
        <f>CCM_Budget_Year2!J99</f>
        <v/>
      </c>
      <c r="N87" s="85">
        <f>CCM_Budget_Year2!K99</f>
        <v>0</v>
      </c>
      <c r="O87" s="86">
        <f>CCM_Budget_Year2!L99</f>
        <v>0</v>
      </c>
      <c r="P87" s="237" t="str">
        <f>CCM_Budget_Year2!M99</f>
        <v/>
      </c>
      <c r="Q87" s="238">
        <f>CCM_Budget_Year2!N99</f>
        <v>0</v>
      </c>
    </row>
    <row r="88" spans="1:17" ht="14.5" thickBot="1" x14ac:dyDescent="0.35">
      <c r="A88" s="239">
        <v>22</v>
      </c>
      <c r="B88" s="239" t="str">
        <f>CCM_Budget_Year2!$D$18</f>
        <v>CCM El Salvador</v>
      </c>
      <c r="C88" s="239" t="str">
        <f>CCM_Budget_Year2!$D$19</f>
        <v>SLV-FUND-2309</v>
      </c>
      <c r="D88" s="239" t="str">
        <f>CCM_Budget_Year2!$D$22</f>
        <v>USD</v>
      </c>
      <c r="E88" s="239" t="str">
        <f>CCM_Budget_Year2!$D$25</f>
        <v>Year 2</v>
      </c>
      <c r="F88" s="85">
        <f>CCM_Budget_Year2!C100</f>
        <v>0</v>
      </c>
      <c r="G88" s="85">
        <f>CCM_Budget_Year2!D100</f>
        <v>0</v>
      </c>
      <c r="H88" s="85">
        <f>CCM_Budget_Year2!E100</f>
        <v>0</v>
      </c>
      <c r="I88" s="85">
        <f>CCM_Budget_Year2!F100</f>
        <v>0</v>
      </c>
      <c r="J88" s="86">
        <f>CCM_Budget_Year2!G100</f>
        <v>0</v>
      </c>
      <c r="K88" s="86">
        <f>CCM_Budget_Year2!H100</f>
        <v>0</v>
      </c>
      <c r="L88" s="238">
        <f>CCM_Budget_Year2!I100</f>
        <v>0</v>
      </c>
      <c r="M88" s="237" t="str">
        <f>CCM_Budget_Year2!J100</f>
        <v/>
      </c>
      <c r="N88" s="85">
        <f>CCM_Budget_Year2!K100</f>
        <v>0</v>
      </c>
      <c r="O88" s="86">
        <f>CCM_Budget_Year2!L100</f>
        <v>0</v>
      </c>
      <c r="P88" s="237" t="str">
        <f>CCM_Budget_Year2!M100</f>
        <v/>
      </c>
      <c r="Q88" s="238">
        <f>CCM_Budget_Year2!N100</f>
        <v>0</v>
      </c>
    </row>
    <row r="89" spans="1:17" ht="14.5" thickBot="1" x14ac:dyDescent="0.35">
      <c r="A89" s="239">
        <v>23</v>
      </c>
      <c r="B89" s="239" t="str">
        <f>CCM_Budget_Year2!$D$18</f>
        <v>CCM El Salvador</v>
      </c>
      <c r="C89" s="239" t="str">
        <f>CCM_Budget_Year2!$D$19</f>
        <v>SLV-FUND-2309</v>
      </c>
      <c r="D89" s="239" t="str">
        <f>CCM_Budget_Year2!$D$22</f>
        <v>USD</v>
      </c>
      <c r="E89" s="239" t="str">
        <f>CCM_Budget_Year2!$D$25</f>
        <v>Year 2</v>
      </c>
      <c r="F89" s="85">
        <f>CCM_Budget_Year2!C101</f>
        <v>0</v>
      </c>
      <c r="G89" s="85">
        <f>CCM_Budget_Year2!D101</f>
        <v>0</v>
      </c>
      <c r="H89" s="85">
        <f>CCM_Budget_Year2!E101</f>
        <v>0</v>
      </c>
      <c r="I89" s="85">
        <f>CCM_Budget_Year2!F101</f>
        <v>0</v>
      </c>
      <c r="J89" s="86">
        <f>CCM_Budget_Year2!G101</f>
        <v>0</v>
      </c>
      <c r="K89" s="86">
        <f>CCM_Budget_Year2!H101</f>
        <v>0</v>
      </c>
      <c r="L89" s="238">
        <f>CCM_Budget_Year2!I101</f>
        <v>0</v>
      </c>
      <c r="M89" s="237" t="str">
        <f>CCM_Budget_Year2!J101</f>
        <v/>
      </c>
      <c r="N89" s="85">
        <f>CCM_Budget_Year2!K101</f>
        <v>0</v>
      </c>
      <c r="O89" s="86">
        <f>CCM_Budget_Year2!L101</f>
        <v>0</v>
      </c>
      <c r="P89" s="237" t="str">
        <f>CCM_Budget_Year2!M101</f>
        <v/>
      </c>
      <c r="Q89" s="238">
        <f>CCM_Budget_Year2!N101</f>
        <v>0</v>
      </c>
    </row>
    <row r="90" spans="1:17" ht="14.5" thickBot="1" x14ac:dyDescent="0.35">
      <c r="A90" s="239">
        <v>24</v>
      </c>
      <c r="B90" s="239" t="str">
        <f>CCM_Budget_Year2!$D$18</f>
        <v>CCM El Salvador</v>
      </c>
      <c r="C90" s="239" t="str">
        <f>CCM_Budget_Year2!$D$19</f>
        <v>SLV-FUND-2309</v>
      </c>
      <c r="D90" s="239" t="str">
        <f>CCM_Budget_Year2!$D$22</f>
        <v>USD</v>
      </c>
      <c r="E90" s="239" t="str">
        <f>CCM_Budget_Year2!$D$25</f>
        <v>Year 2</v>
      </c>
      <c r="F90" s="85">
        <f>CCM_Budget_Year2!C102</f>
        <v>0</v>
      </c>
      <c r="G90" s="85">
        <f>CCM_Budget_Year2!D102</f>
        <v>0</v>
      </c>
      <c r="H90" s="85">
        <f>CCM_Budget_Year2!E102</f>
        <v>0</v>
      </c>
      <c r="I90" s="85">
        <f>CCM_Budget_Year2!F102</f>
        <v>0</v>
      </c>
      <c r="J90" s="86">
        <f>CCM_Budget_Year2!G102</f>
        <v>0</v>
      </c>
      <c r="K90" s="86">
        <f>CCM_Budget_Year2!H102</f>
        <v>0</v>
      </c>
      <c r="L90" s="238">
        <f>CCM_Budget_Year2!I102</f>
        <v>0</v>
      </c>
      <c r="M90" s="237" t="str">
        <f>CCM_Budget_Year2!J102</f>
        <v/>
      </c>
      <c r="N90" s="85">
        <f>CCM_Budget_Year2!K102</f>
        <v>0</v>
      </c>
      <c r="O90" s="86">
        <f>CCM_Budget_Year2!L102</f>
        <v>0</v>
      </c>
      <c r="P90" s="237" t="str">
        <f>CCM_Budget_Year2!M102</f>
        <v/>
      </c>
      <c r="Q90" s="238">
        <f>CCM_Budget_Year2!N102</f>
        <v>0</v>
      </c>
    </row>
    <row r="91" spans="1:17" ht="14.5" thickBot="1" x14ac:dyDescent="0.35">
      <c r="A91" s="239">
        <v>25</v>
      </c>
      <c r="B91" s="239" t="str">
        <f>CCM_Budget_Year2!$D$18</f>
        <v>CCM El Salvador</v>
      </c>
      <c r="C91" s="239" t="str">
        <f>CCM_Budget_Year2!$D$19</f>
        <v>SLV-FUND-2309</v>
      </c>
      <c r="D91" s="239" t="str">
        <f>CCM_Budget_Year2!$D$22</f>
        <v>USD</v>
      </c>
      <c r="E91" s="239" t="str">
        <f>CCM_Budget_Year2!$D$25</f>
        <v>Year 2</v>
      </c>
      <c r="F91" s="85">
        <f>CCM_Budget_Year2!C103</f>
        <v>0</v>
      </c>
      <c r="G91" s="85">
        <f>CCM_Budget_Year2!D103</f>
        <v>0</v>
      </c>
      <c r="H91" s="85">
        <f>CCM_Budget_Year2!E103</f>
        <v>0</v>
      </c>
      <c r="I91" s="85">
        <f>CCM_Budget_Year2!F103</f>
        <v>0</v>
      </c>
      <c r="J91" s="86">
        <f>CCM_Budget_Year2!G103</f>
        <v>0</v>
      </c>
      <c r="K91" s="86">
        <f>CCM_Budget_Year2!H103</f>
        <v>0</v>
      </c>
      <c r="L91" s="238">
        <f>CCM_Budget_Year2!I103</f>
        <v>0</v>
      </c>
      <c r="M91" s="237" t="str">
        <f>CCM_Budget_Year2!J103</f>
        <v/>
      </c>
      <c r="N91" s="85">
        <f>CCM_Budget_Year2!K103</f>
        <v>0</v>
      </c>
      <c r="O91" s="86">
        <f>CCM_Budget_Year2!L103</f>
        <v>0</v>
      </c>
      <c r="P91" s="237" t="str">
        <f>CCM_Budget_Year2!M103</f>
        <v/>
      </c>
      <c r="Q91" s="238">
        <f>CCM_Budget_Year2!N103</f>
        <v>0</v>
      </c>
    </row>
    <row r="92" spans="1:17" ht="14.5" thickBot="1" x14ac:dyDescent="0.35">
      <c r="A92" s="239">
        <v>26</v>
      </c>
      <c r="B92" s="239" t="str">
        <f>CCM_Budget_Year2!$D$18</f>
        <v>CCM El Salvador</v>
      </c>
      <c r="C92" s="239" t="str">
        <f>CCM_Budget_Year2!$D$19</f>
        <v>SLV-FUND-2309</v>
      </c>
      <c r="D92" s="239" t="str">
        <f>CCM_Budget_Year2!$D$22</f>
        <v>USD</v>
      </c>
      <c r="E92" s="239" t="str">
        <f>CCM_Budget_Year2!$D$25</f>
        <v>Year 2</v>
      </c>
      <c r="F92" s="85">
        <f>CCM_Budget_Year2!C104</f>
        <v>0</v>
      </c>
      <c r="G92" s="85">
        <f>CCM_Budget_Year2!D104</f>
        <v>0</v>
      </c>
      <c r="H92" s="85">
        <f>CCM_Budget_Year2!E104</f>
        <v>0</v>
      </c>
      <c r="I92" s="85">
        <f>CCM_Budget_Year2!F104</f>
        <v>0</v>
      </c>
      <c r="J92" s="86">
        <f>CCM_Budget_Year2!G104</f>
        <v>0</v>
      </c>
      <c r="K92" s="86">
        <f>CCM_Budget_Year2!H104</f>
        <v>0</v>
      </c>
      <c r="L92" s="238">
        <f>CCM_Budget_Year2!I104</f>
        <v>0</v>
      </c>
      <c r="M92" s="237" t="str">
        <f>CCM_Budget_Year2!J104</f>
        <v/>
      </c>
      <c r="N92" s="85">
        <f>CCM_Budget_Year2!K104</f>
        <v>0</v>
      </c>
      <c r="O92" s="86">
        <f>CCM_Budget_Year2!L104</f>
        <v>0</v>
      </c>
      <c r="P92" s="237" t="str">
        <f>CCM_Budget_Year2!M104</f>
        <v/>
      </c>
      <c r="Q92" s="238">
        <f>CCM_Budget_Year2!N104</f>
        <v>0</v>
      </c>
    </row>
    <row r="93" spans="1:17" ht="14.5" thickBot="1" x14ac:dyDescent="0.35">
      <c r="A93" s="239">
        <v>27</v>
      </c>
      <c r="B93" s="239" t="str">
        <f>CCM_Budget_Year2!$D$18</f>
        <v>CCM El Salvador</v>
      </c>
      <c r="C93" s="239" t="str">
        <f>CCM_Budget_Year2!$D$19</f>
        <v>SLV-FUND-2309</v>
      </c>
      <c r="D93" s="239" t="str">
        <f>CCM_Budget_Year2!$D$22</f>
        <v>USD</v>
      </c>
      <c r="E93" s="239" t="str">
        <f>CCM_Budget_Year2!$D$25</f>
        <v>Year 2</v>
      </c>
      <c r="F93" s="85">
        <f>CCM_Budget_Year2!C105</f>
        <v>0</v>
      </c>
      <c r="G93" s="85">
        <f>CCM_Budget_Year2!D105</f>
        <v>0</v>
      </c>
      <c r="H93" s="85">
        <f>CCM_Budget_Year2!E105</f>
        <v>0</v>
      </c>
      <c r="I93" s="85">
        <f>CCM_Budget_Year2!F105</f>
        <v>0</v>
      </c>
      <c r="J93" s="86">
        <f>CCM_Budget_Year2!G105</f>
        <v>0</v>
      </c>
      <c r="K93" s="86">
        <f>CCM_Budget_Year2!H105</f>
        <v>0</v>
      </c>
      <c r="L93" s="238">
        <f>CCM_Budget_Year2!I105</f>
        <v>0</v>
      </c>
      <c r="M93" s="237" t="str">
        <f>CCM_Budget_Year2!J105</f>
        <v/>
      </c>
      <c r="N93" s="85">
        <f>CCM_Budget_Year2!K105</f>
        <v>0</v>
      </c>
      <c r="O93" s="86">
        <f>CCM_Budget_Year2!L105</f>
        <v>0</v>
      </c>
      <c r="P93" s="237" t="str">
        <f>CCM_Budget_Year2!M105</f>
        <v/>
      </c>
      <c r="Q93" s="238">
        <f>CCM_Budget_Year2!N105</f>
        <v>0</v>
      </c>
    </row>
    <row r="94" spans="1:17" ht="14.5" thickBot="1" x14ac:dyDescent="0.35">
      <c r="A94" s="239">
        <v>28</v>
      </c>
      <c r="B94" s="239" t="str">
        <f>CCM_Budget_Year2!$D$18</f>
        <v>CCM El Salvador</v>
      </c>
      <c r="C94" s="239" t="str">
        <f>CCM_Budget_Year2!$D$19</f>
        <v>SLV-FUND-2309</v>
      </c>
      <c r="D94" s="239" t="str">
        <f>CCM_Budget_Year2!$D$22</f>
        <v>USD</v>
      </c>
      <c r="E94" s="239" t="str">
        <f>CCM_Budget_Year2!$D$25</f>
        <v>Year 2</v>
      </c>
      <c r="F94" s="85">
        <f>CCM_Budget_Year2!C106</f>
        <v>0</v>
      </c>
      <c r="G94" s="85">
        <f>CCM_Budget_Year2!D106</f>
        <v>0</v>
      </c>
      <c r="H94" s="85">
        <f>CCM_Budget_Year2!E106</f>
        <v>0</v>
      </c>
      <c r="I94" s="85">
        <f>CCM_Budget_Year2!F106</f>
        <v>0</v>
      </c>
      <c r="J94" s="86">
        <f>CCM_Budget_Year2!G106</f>
        <v>0</v>
      </c>
      <c r="K94" s="86">
        <f>CCM_Budget_Year2!H106</f>
        <v>0</v>
      </c>
      <c r="L94" s="238">
        <f>CCM_Budget_Year2!I106</f>
        <v>0</v>
      </c>
      <c r="M94" s="237" t="str">
        <f>CCM_Budget_Year2!J106</f>
        <v/>
      </c>
      <c r="N94" s="85">
        <f>CCM_Budget_Year2!K106</f>
        <v>0</v>
      </c>
      <c r="O94" s="86">
        <f>CCM_Budget_Year2!L106</f>
        <v>0</v>
      </c>
      <c r="P94" s="237" t="str">
        <f>CCM_Budget_Year2!M106</f>
        <v/>
      </c>
      <c r="Q94" s="238">
        <f>CCM_Budget_Year2!N106</f>
        <v>0</v>
      </c>
    </row>
    <row r="95" spans="1:17" ht="14.5" thickBot="1" x14ac:dyDescent="0.35">
      <c r="A95" s="239">
        <v>29</v>
      </c>
      <c r="B95" s="239" t="str">
        <f>CCM_Budget_Year2!$D$18</f>
        <v>CCM El Salvador</v>
      </c>
      <c r="C95" s="239" t="str">
        <f>CCM_Budget_Year2!$D$19</f>
        <v>SLV-FUND-2309</v>
      </c>
      <c r="D95" s="239" t="str">
        <f>CCM_Budget_Year2!$D$22</f>
        <v>USD</v>
      </c>
      <c r="E95" s="239" t="str">
        <f>CCM_Budget_Year2!$D$25</f>
        <v>Year 2</v>
      </c>
      <c r="F95" s="85">
        <f>CCM_Budget_Year2!C107</f>
        <v>0</v>
      </c>
      <c r="G95" s="85">
        <f>CCM_Budget_Year2!D107</f>
        <v>0</v>
      </c>
      <c r="H95" s="85">
        <f>CCM_Budget_Year2!E107</f>
        <v>0</v>
      </c>
      <c r="I95" s="85">
        <f>CCM_Budget_Year2!F107</f>
        <v>0</v>
      </c>
      <c r="J95" s="86">
        <f>CCM_Budget_Year2!G107</f>
        <v>0</v>
      </c>
      <c r="K95" s="86">
        <f>CCM_Budget_Year2!H107</f>
        <v>0</v>
      </c>
      <c r="L95" s="238">
        <f>CCM_Budget_Year2!I107</f>
        <v>0</v>
      </c>
      <c r="M95" s="237" t="str">
        <f>CCM_Budget_Year2!J107</f>
        <v/>
      </c>
      <c r="N95" s="85">
        <f>CCM_Budget_Year2!K107</f>
        <v>0</v>
      </c>
      <c r="O95" s="86">
        <f>CCM_Budget_Year2!L107</f>
        <v>0</v>
      </c>
      <c r="P95" s="237" t="str">
        <f>CCM_Budget_Year2!M107</f>
        <v/>
      </c>
      <c r="Q95" s="238">
        <f>CCM_Budget_Year2!N107</f>
        <v>0</v>
      </c>
    </row>
    <row r="96" spans="1:17" ht="14.5" thickBot="1" x14ac:dyDescent="0.35">
      <c r="A96" s="239">
        <v>30</v>
      </c>
      <c r="B96" s="239" t="str">
        <f>CCM_Budget_Year2!$D$18</f>
        <v>CCM El Salvador</v>
      </c>
      <c r="C96" s="239" t="str">
        <f>CCM_Budget_Year2!$D$19</f>
        <v>SLV-FUND-2309</v>
      </c>
      <c r="D96" s="239" t="str">
        <f>CCM_Budget_Year2!$D$22</f>
        <v>USD</v>
      </c>
      <c r="E96" s="239" t="str">
        <f>CCM_Budget_Year2!$D$25</f>
        <v>Year 2</v>
      </c>
      <c r="F96" s="85">
        <f>CCM_Budget_Year2!C108</f>
        <v>0</v>
      </c>
      <c r="G96" s="85">
        <f>CCM_Budget_Year2!D108</f>
        <v>0</v>
      </c>
      <c r="H96" s="85">
        <f>CCM_Budget_Year2!E108</f>
        <v>0</v>
      </c>
      <c r="I96" s="85">
        <f>CCM_Budget_Year2!F108</f>
        <v>0</v>
      </c>
      <c r="J96" s="86">
        <f>CCM_Budget_Year2!G108</f>
        <v>0</v>
      </c>
      <c r="K96" s="86">
        <f>CCM_Budget_Year2!H108</f>
        <v>0</v>
      </c>
      <c r="L96" s="238">
        <f>CCM_Budget_Year2!I108</f>
        <v>0</v>
      </c>
      <c r="M96" s="237" t="str">
        <f>CCM_Budget_Year2!J108</f>
        <v/>
      </c>
      <c r="N96" s="85">
        <f>CCM_Budget_Year2!K108</f>
        <v>0</v>
      </c>
      <c r="O96" s="86">
        <f>CCM_Budget_Year2!L108</f>
        <v>0</v>
      </c>
      <c r="P96" s="237" t="str">
        <f>CCM_Budget_Year2!M108</f>
        <v/>
      </c>
      <c r="Q96" s="238">
        <f>CCM_Budget_Year2!N108</f>
        <v>0</v>
      </c>
    </row>
    <row r="97" spans="1:17" ht="14.5" thickBot="1" x14ac:dyDescent="0.35">
      <c r="A97" s="239">
        <v>1</v>
      </c>
      <c r="B97" s="239" t="str">
        <f>CCM_Budget_Year2!$D$18</f>
        <v>CCM El Salvador</v>
      </c>
      <c r="C97" s="239" t="str">
        <f>CCM_Budget_Year2!$D$19</f>
        <v>SLV-FUND-2309</v>
      </c>
      <c r="D97" s="239" t="str">
        <f>CCM_Budget_Year2!$D$22</f>
        <v>USD</v>
      </c>
      <c r="E97" s="239" t="str">
        <f>CCM_Budget_Year2!$D$25</f>
        <v>Year 2</v>
      </c>
      <c r="F97" s="85" t="str">
        <f>CCM_Budget_Year2!C117</f>
        <v>ONUSIDA</v>
      </c>
      <c r="G97" s="85" t="str">
        <f>CCM_Budget_Year2!D117</f>
        <v>Engagement</v>
      </c>
      <c r="H97" s="85" t="str">
        <f>CCM_Budget_Year2!E117</f>
        <v>External Professional Services</v>
      </c>
      <c r="I97" s="85" t="str">
        <f>CCM_Budget_Year2!F117</f>
        <v>CCM Executive Committee meetings</v>
      </c>
      <c r="J97" s="86">
        <f>CCM_Budget_Year2!G117</f>
        <v>5000</v>
      </c>
      <c r="K97" s="86">
        <f>CCM_Budget_Year2!H117</f>
        <v>0</v>
      </c>
      <c r="L97" s="86" t="str">
        <f>CCM_Budget_Year2!I117</f>
        <v>Implementacion de acciones conjuntas sobre todo en apoyo al proceso de elaboracion de la Solicitud de Fondos de VIH y TB</v>
      </c>
      <c r="M97" s="237">
        <f>CCM_Budget_Year2!J117</f>
        <v>0</v>
      </c>
      <c r="N97" s="85">
        <f>CCM_Budget_Year2!K117</f>
        <v>0</v>
      </c>
      <c r="O97" s="86">
        <f>CCM_Budget_Year2!L117</f>
        <v>0</v>
      </c>
      <c r="P97" s="237">
        <f>CCM_Budget_Year2!M117</f>
        <v>0</v>
      </c>
      <c r="Q97" s="86">
        <f>CCM_Budget_Year2!N117</f>
        <v>0</v>
      </c>
    </row>
    <row r="98" spans="1:17" ht="14.5" thickBot="1" x14ac:dyDescent="0.35">
      <c r="A98" s="239">
        <v>2</v>
      </c>
      <c r="B98" s="239" t="str">
        <f>CCM_Budget_Year2!$D$18</f>
        <v>CCM El Salvador</v>
      </c>
      <c r="C98" s="239" t="str">
        <f>CCM_Budget_Year2!$D$19</f>
        <v>SLV-FUND-2309</v>
      </c>
      <c r="D98" s="239" t="str">
        <f>CCM_Budget_Year2!$D$22</f>
        <v>USD</v>
      </c>
      <c r="E98" s="239" t="str">
        <f>CCM_Budget_Year2!$D$25</f>
        <v>Year 2</v>
      </c>
      <c r="F98" s="85" t="str">
        <f>CCM_Budget_Year2!C118</f>
        <v>Plan International</v>
      </c>
      <c r="G98" s="85" t="str">
        <f>CCM_Budget_Year2!D118</f>
        <v>Engagement</v>
      </c>
      <c r="H98" s="85" t="str">
        <f>CCM_Budget_Year2!E118</f>
        <v>External Professional Services</v>
      </c>
      <c r="I98" s="85" t="str">
        <f>CCM_Budget_Year2!F118</f>
        <v>Media promotional material</v>
      </c>
      <c r="J98" s="86">
        <f>CCM_Budget_Year2!G118</f>
        <v>1200</v>
      </c>
      <c r="K98" s="86">
        <f>CCM_Budget_Year2!H118</f>
        <v>0</v>
      </c>
      <c r="L98" s="86" t="str">
        <f>CCM_Budget_Year2!I118</f>
        <v>Asistencia técnica relacionada con el fortalecimiento  al MCP-ES, en lo concerniente a género; también incluye apoyo al proceso de elaboracion de SF VIH.</v>
      </c>
      <c r="M98" s="237">
        <f>CCM_Budget_Year2!J118</f>
        <v>0</v>
      </c>
      <c r="N98" s="85">
        <f>CCM_Budget_Year2!K118</f>
        <v>0</v>
      </c>
      <c r="O98" s="86">
        <f>CCM_Budget_Year2!L118</f>
        <v>0</v>
      </c>
      <c r="P98" s="237">
        <f>CCM_Budget_Year2!M118</f>
        <v>0</v>
      </c>
      <c r="Q98" s="86">
        <f>CCM_Budget_Year2!N118</f>
        <v>0</v>
      </c>
    </row>
    <row r="99" spans="1:17" ht="14.5" thickBot="1" x14ac:dyDescent="0.35">
      <c r="A99" s="239">
        <v>3</v>
      </c>
      <c r="B99" s="239" t="str">
        <f>CCM_Budget_Year2!$D$18</f>
        <v>CCM El Salvador</v>
      </c>
      <c r="C99" s="239" t="str">
        <f>CCM_Budget_Year2!$D$19</f>
        <v>SLV-FUND-2309</v>
      </c>
      <c r="D99" s="239" t="str">
        <f>CCM_Budget_Year2!$D$22</f>
        <v>USD</v>
      </c>
      <c r="E99" s="239" t="str">
        <f>CCM_Budget_Year2!$D$25</f>
        <v>Year 2</v>
      </c>
      <c r="F99" s="85">
        <f>CCM_Budget_Year2!C119</f>
        <v>0</v>
      </c>
      <c r="G99" s="85">
        <f>CCM_Budget_Year2!D119</f>
        <v>0</v>
      </c>
      <c r="H99" s="85">
        <f>CCM_Budget_Year2!E119</f>
        <v>0</v>
      </c>
      <c r="I99" s="85">
        <f>CCM_Budget_Year2!F119</f>
        <v>0</v>
      </c>
      <c r="J99" s="86">
        <f>CCM_Budget_Year2!G119</f>
        <v>0</v>
      </c>
      <c r="K99" s="86">
        <f>CCM_Budget_Year2!H119</f>
        <v>0</v>
      </c>
      <c r="L99" s="86">
        <f>CCM_Budget_Year2!I119</f>
        <v>0</v>
      </c>
      <c r="M99" s="237" t="str">
        <f>CCM_Budget_Year2!J119</f>
        <v/>
      </c>
      <c r="N99" s="85">
        <f>CCM_Budget_Year2!K119</f>
        <v>0</v>
      </c>
      <c r="O99" s="86">
        <f>CCM_Budget_Year2!L119</f>
        <v>0</v>
      </c>
      <c r="P99" s="237" t="str">
        <f>CCM_Budget_Year2!M119</f>
        <v/>
      </c>
      <c r="Q99" s="86">
        <f>CCM_Budget_Year2!N119</f>
        <v>0</v>
      </c>
    </row>
    <row r="100" spans="1:17" ht="14.5" thickBot="1" x14ac:dyDescent="0.35">
      <c r="A100" s="239">
        <v>4</v>
      </c>
      <c r="B100" s="239" t="str">
        <f>CCM_Budget_Year2!$D$18</f>
        <v>CCM El Salvador</v>
      </c>
      <c r="C100" s="239" t="str">
        <f>CCM_Budget_Year2!$D$19</f>
        <v>SLV-FUND-2309</v>
      </c>
      <c r="D100" s="239" t="str">
        <f>CCM_Budget_Year2!$D$22</f>
        <v>USD</v>
      </c>
      <c r="E100" s="239" t="str">
        <f>CCM_Budget_Year2!$D$25</f>
        <v>Year 2</v>
      </c>
      <c r="F100" s="85">
        <f>CCM_Budget_Year2!C120</f>
        <v>0</v>
      </c>
      <c r="G100" s="85">
        <f>CCM_Budget_Year2!D120</f>
        <v>0</v>
      </c>
      <c r="H100" s="85">
        <f>CCM_Budget_Year2!E120</f>
        <v>0</v>
      </c>
      <c r="I100" s="85">
        <f>CCM_Budget_Year2!F120</f>
        <v>0</v>
      </c>
      <c r="J100" s="86">
        <f>CCM_Budget_Year2!G120</f>
        <v>0</v>
      </c>
      <c r="K100" s="86">
        <f>CCM_Budget_Year2!H120</f>
        <v>0</v>
      </c>
      <c r="L100" s="86">
        <f>CCM_Budget_Year2!I120</f>
        <v>0</v>
      </c>
      <c r="M100" s="237" t="str">
        <f>CCM_Budget_Year2!J120</f>
        <v/>
      </c>
      <c r="N100" s="85">
        <f>CCM_Budget_Year2!K120</f>
        <v>0</v>
      </c>
      <c r="O100" s="86">
        <f>CCM_Budget_Year2!L120</f>
        <v>0</v>
      </c>
      <c r="P100" s="237" t="str">
        <f>CCM_Budget_Year2!M120</f>
        <v/>
      </c>
      <c r="Q100" s="86">
        <f>CCM_Budget_Year2!N120</f>
        <v>0</v>
      </c>
    </row>
    <row r="101" spans="1:17" ht="14.5" thickBot="1" x14ac:dyDescent="0.35">
      <c r="A101" s="239">
        <v>5</v>
      </c>
      <c r="B101" s="239" t="str">
        <f>CCM_Budget_Year2!$D$18</f>
        <v>CCM El Salvador</v>
      </c>
      <c r="C101" s="239" t="str">
        <f>CCM_Budget_Year2!$D$19</f>
        <v>SLV-FUND-2309</v>
      </c>
      <c r="D101" s="239" t="str">
        <f>CCM_Budget_Year2!$D$22</f>
        <v>USD</v>
      </c>
      <c r="E101" s="239" t="str">
        <f>CCM_Budget_Year2!$D$25</f>
        <v>Year 2</v>
      </c>
      <c r="F101" s="85">
        <f>CCM_Budget_Year2!C121</f>
        <v>0</v>
      </c>
      <c r="G101" s="85">
        <f>CCM_Budget_Year2!D121</f>
        <v>0</v>
      </c>
      <c r="H101" s="85">
        <f>CCM_Budget_Year2!E121</f>
        <v>0</v>
      </c>
      <c r="I101" s="85">
        <f>CCM_Budget_Year2!F121</f>
        <v>0</v>
      </c>
      <c r="J101" s="86">
        <f>CCM_Budget_Year2!G121</f>
        <v>0</v>
      </c>
      <c r="K101" s="86">
        <f>CCM_Budget_Year2!H121</f>
        <v>0</v>
      </c>
      <c r="L101" s="86">
        <f>CCM_Budget_Year2!I121</f>
        <v>0</v>
      </c>
      <c r="M101" s="237" t="str">
        <f>CCM_Budget_Year2!J121</f>
        <v/>
      </c>
      <c r="N101" s="85">
        <f>CCM_Budget_Year2!K121</f>
        <v>0</v>
      </c>
      <c r="O101" s="86">
        <f>CCM_Budget_Year2!L121</f>
        <v>0</v>
      </c>
      <c r="P101" s="237" t="str">
        <f>CCM_Budget_Year2!M121</f>
        <v/>
      </c>
      <c r="Q101" s="86">
        <f>CCM_Budget_Year2!N121</f>
        <v>0</v>
      </c>
    </row>
    <row r="102" spans="1:17" ht="14.5" thickBot="1" x14ac:dyDescent="0.35">
      <c r="A102" s="239">
        <v>6</v>
      </c>
      <c r="B102" s="239" t="str">
        <f>CCM_Budget_Year2!$D$18</f>
        <v>CCM El Salvador</v>
      </c>
      <c r="C102" s="239" t="str">
        <f>CCM_Budget_Year2!$D$19</f>
        <v>SLV-FUND-2309</v>
      </c>
      <c r="D102" s="239" t="str">
        <f>CCM_Budget_Year2!$D$22</f>
        <v>USD</v>
      </c>
      <c r="E102" s="239" t="str">
        <f>CCM_Budget_Year2!$D$25</f>
        <v>Year 2</v>
      </c>
      <c r="F102" s="85">
        <f>CCM_Budget_Year2!C122</f>
        <v>0</v>
      </c>
      <c r="G102" s="85">
        <f>CCM_Budget_Year2!D122</f>
        <v>0</v>
      </c>
      <c r="H102" s="85">
        <f>CCM_Budget_Year2!E122</f>
        <v>0</v>
      </c>
      <c r="I102" s="85">
        <f>CCM_Budget_Year2!F122</f>
        <v>0</v>
      </c>
      <c r="J102" s="86">
        <f>CCM_Budget_Year2!G122</f>
        <v>0</v>
      </c>
      <c r="K102" s="86">
        <f>CCM_Budget_Year2!H122</f>
        <v>0</v>
      </c>
      <c r="L102" s="86">
        <f>CCM_Budget_Year2!I122</f>
        <v>0</v>
      </c>
      <c r="M102" s="237" t="str">
        <f>CCM_Budget_Year2!J122</f>
        <v/>
      </c>
      <c r="N102" s="85">
        <f>CCM_Budget_Year2!K122</f>
        <v>0</v>
      </c>
      <c r="O102" s="86">
        <f>CCM_Budget_Year2!L122</f>
        <v>0</v>
      </c>
      <c r="P102" s="237" t="str">
        <f>CCM_Budget_Year2!M122</f>
        <v/>
      </c>
      <c r="Q102" s="86">
        <f>CCM_Budget_Year2!N122</f>
        <v>0</v>
      </c>
    </row>
    <row r="103" spans="1:17" ht="14.5" thickBot="1" x14ac:dyDescent="0.35">
      <c r="A103" s="239">
        <v>7</v>
      </c>
      <c r="B103" s="239" t="str">
        <f>CCM_Budget_Year2!$D$18</f>
        <v>CCM El Salvador</v>
      </c>
      <c r="C103" s="239" t="str">
        <f>CCM_Budget_Year2!$D$19</f>
        <v>SLV-FUND-2309</v>
      </c>
      <c r="D103" s="239" t="str">
        <f>CCM_Budget_Year2!$D$22</f>
        <v>USD</v>
      </c>
      <c r="E103" s="239" t="str">
        <f>CCM_Budget_Year2!$D$25</f>
        <v>Year 2</v>
      </c>
      <c r="F103" s="85">
        <f>CCM_Budget_Year2!C123</f>
        <v>0</v>
      </c>
      <c r="G103" s="85">
        <f>CCM_Budget_Year2!D123</f>
        <v>0</v>
      </c>
      <c r="H103" s="85">
        <f>CCM_Budget_Year2!E123</f>
        <v>0</v>
      </c>
      <c r="I103" s="85">
        <f>CCM_Budget_Year2!F123</f>
        <v>0</v>
      </c>
      <c r="J103" s="86">
        <f>CCM_Budget_Year2!G123</f>
        <v>0</v>
      </c>
      <c r="K103" s="86">
        <f>CCM_Budget_Year2!H123</f>
        <v>0</v>
      </c>
      <c r="L103" s="86">
        <f>CCM_Budget_Year2!I123</f>
        <v>0</v>
      </c>
      <c r="M103" s="237" t="str">
        <f>CCM_Budget_Year2!J123</f>
        <v/>
      </c>
      <c r="N103" s="85">
        <f>CCM_Budget_Year2!K123</f>
        <v>0</v>
      </c>
      <c r="O103" s="86">
        <f>CCM_Budget_Year2!L123</f>
        <v>0</v>
      </c>
      <c r="P103" s="237" t="str">
        <f>CCM_Budget_Year2!M123</f>
        <v/>
      </c>
      <c r="Q103" s="86">
        <f>CCM_Budget_Year2!N123</f>
        <v>0</v>
      </c>
    </row>
    <row r="104" spans="1:17" ht="14.5" thickBot="1" x14ac:dyDescent="0.35">
      <c r="A104" s="239">
        <v>8</v>
      </c>
      <c r="B104" s="239" t="str">
        <f>CCM_Budget_Year2!$D$18</f>
        <v>CCM El Salvador</v>
      </c>
      <c r="C104" s="239" t="str">
        <f>CCM_Budget_Year2!$D$19</f>
        <v>SLV-FUND-2309</v>
      </c>
      <c r="D104" s="239" t="str">
        <f>CCM_Budget_Year2!$D$22</f>
        <v>USD</v>
      </c>
      <c r="E104" s="239" t="str">
        <f>CCM_Budget_Year2!$D$25</f>
        <v>Year 2</v>
      </c>
      <c r="F104" s="85">
        <f>CCM_Budget_Year2!C124</f>
        <v>0</v>
      </c>
      <c r="G104" s="85">
        <f>CCM_Budget_Year2!D124</f>
        <v>0</v>
      </c>
      <c r="H104" s="85">
        <f>CCM_Budget_Year2!E124</f>
        <v>0</v>
      </c>
      <c r="I104" s="85">
        <f>CCM_Budget_Year2!F124</f>
        <v>0</v>
      </c>
      <c r="J104" s="86">
        <f>CCM_Budget_Year2!G124</f>
        <v>0</v>
      </c>
      <c r="K104" s="86">
        <f>CCM_Budget_Year2!H124</f>
        <v>0</v>
      </c>
      <c r="L104" s="86">
        <f>CCM_Budget_Year2!I124</f>
        <v>0</v>
      </c>
      <c r="M104" s="237" t="str">
        <f>CCM_Budget_Year2!J124</f>
        <v/>
      </c>
      <c r="N104" s="85">
        <f>CCM_Budget_Year2!K124</f>
        <v>0</v>
      </c>
      <c r="O104" s="86">
        <f>CCM_Budget_Year2!L124</f>
        <v>0</v>
      </c>
      <c r="P104" s="237" t="str">
        <f>CCM_Budget_Year2!M124</f>
        <v/>
      </c>
      <c r="Q104" s="86">
        <f>CCM_Budget_Year2!N124</f>
        <v>0</v>
      </c>
    </row>
    <row r="105" spans="1:17" ht="14.5" thickBot="1" x14ac:dyDescent="0.35">
      <c r="A105" s="239">
        <v>9</v>
      </c>
      <c r="B105" s="239" t="str">
        <f>CCM_Budget_Year2!$D$18</f>
        <v>CCM El Salvador</v>
      </c>
      <c r="C105" s="239" t="str">
        <f>CCM_Budget_Year2!$D$19</f>
        <v>SLV-FUND-2309</v>
      </c>
      <c r="D105" s="239" t="str">
        <f>CCM_Budget_Year2!$D$22</f>
        <v>USD</v>
      </c>
      <c r="E105" s="239" t="str">
        <f>CCM_Budget_Year2!$D$25</f>
        <v>Year 2</v>
      </c>
      <c r="F105" s="85">
        <f>CCM_Budget_Year2!C125</f>
        <v>0</v>
      </c>
      <c r="G105" s="85">
        <f>CCM_Budget_Year2!D125</f>
        <v>0</v>
      </c>
      <c r="H105" s="85">
        <f>CCM_Budget_Year2!E125</f>
        <v>0</v>
      </c>
      <c r="I105" s="85">
        <f>CCM_Budget_Year2!F125</f>
        <v>0</v>
      </c>
      <c r="J105" s="86">
        <f>CCM_Budget_Year2!G125</f>
        <v>0</v>
      </c>
      <c r="K105" s="86">
        <f>CCM_Budget_Year2!H125</f>
        <v>0</v>
      </c>
      <c r="L105" s="86">
        <f>CCM_Budget_Year2!I125</f>
        <v>0</v>
      </c>
      <c r="M105" s="237" t="str">
        <f>CCM_Budget_Year2!J125</f>
        <v/>
      </c>
      <c r="N105" s="85">
        <f>CCM_Budget_Year2!K125</f>
        <v>0</v>
      </c>
      <c r="O105" s="86">
        <f>CCM_Budget_Year2!L125</f>
        <v>0</v>
      </c>
      <c r="P105" s="237" t="str">
        <f>CCM_Budget_Year2!M125</f>
        <v/>
      </c>
      <c r="Q105" s="86">
        <f>CCM_Budget_Year2!N125</f>
        <v>0</v>
      </c>
    </row>
    <row r="106" spans="1:17" ht="14.5" thickBot="1" x14ac:dyDescent="0.35">
      <c r="A106" s="239">
        <v>10</v>
      </c>
      <c r="B106" s="239" t="str">
        <f>CCM_Budget_Year2!$D$18</f>
        <v>CCM El Salvador</v>
      </c>
      <c r="C106" s="239" t="str">
        <f>CCM_Budget_Year2!$D$19</f>
        <v>SLV-FUND-2309</v>
      </c>
      <c r="D106" s="239" t="str">
        <f>CCM_Budget_Year2!$D$22</f>
        <v>USD</v>
      </c>
      <c r="E106" s="239" t="str">
        <f>CCM_Budget_Year2!$D$25</f>
        <v>Year 2</v>
      </c>
      <c r="F106" s="85">
        <f>CCM_Budget_Year2!C126</f>
        <v>0</v>
      </c>
      <c r="G106" s="85">
        <f>CCM_Budget_Year2!D126</f>
        <v>0</v>
      </c>
      <c r="H106" s="85">
        <f>CCM_Budget_Year2!E126</f>
        <v>0</v>
      </c>
      <c r="I106" s="85">
        <f>CCM_Budget_Year2!F126</f>
        <v>0</v>
      </c>
      <c r="J106" s="86">
        <f>CCM_Budget_Year2!G126</f>
        <v>0</v>
      </c>
      <c r="K106" s="86">
        <f>CCM_Budget_Year2!H126</f>
        <v>0</v>
      </c>
      <c r="L106" s="86">
        <f>CCM_Budget_Year2!I126</f>
        <v>0</v>
      </c>
      <c r="M106" s="237" t="str">
        <f>CCM_Budget_Year2!J126</f>
        <v/>
      </c>
      <c r="N106" s="85">
        <f>CCM_Budget_Year2!K126</f>
        <v>0</v>
      </c>
      <c r="O106" s="86">
        <f>CCM_Budget_Year2!L126</f>
        <v>0</v>
      </c>
      <c r="P106" s="237" t="str">
        <f>CCM_Budget_Year2!M126</f>
        <v/>
      </c>
      <c r="Q106" s="86">
        <f>CCM_Budget_Year2!N126</f>
        <v>0</v>
      </c>
    </row>
    <row r="107" spans="1:17" ht="14.5" thickBot="1" x14ac:dyDescent="0.35">
      <c r="A107" s="239">
        <v>11</v>
      </c>
      <c r="B107" s="239" t="str">
        <f>CCM_Budget_Year2!$D$18</f>
        <v>CCM El Salvador</v>
      </c>
      <c r="C107" s="239" t="str">
        <f>CCM_Budget_Year2!$D$19</f>
        <v>SLV-FUND-2309</v>
      </c>
      <c r="D107" s="239" t="str">
        <f>CCM_Budget_Year2!$D$22</f>
        <v>USD</v>
      </c>
      <c r="E107" s="239" t="str">
        <f>CCM_Budget_Year2!$D$25</f>
        <v>Year 2</v>
      </c>
      <c r="F107" s="85">
        <f>CCM_Budget_Year2!C127</f>
        <v>0</v>
      </c>
      <c r="G107" s="85">
        <f>CCM_Budget_Year2!D127</f>
        <v>0</v>
      </c>
      <c r="H107" s="85">
        <f>CCM_Budget_Year2!E127</f>
        <v>0</v>
      </c>
      <c r="I107" s="85">
        <f>CCM_Budget_Year2!F127</f>
        <v>0</v>
      </c>
      <c r="J107" s="86">
        <f>CCM_Budget_Year2!G127</f>
        <v>0</v>
      </c>
      <c r="K107" s="86">
        <f>CCM_Budget_Year2!H127</f>
        <v>0</v>
      </c>
      <c r="L107" s="86">
        <f>CCM_Budget_Year2!I127</f>
        <v>0</v>
      </c>
      <c r="M107" s="237" t="str">
        <f>CCM_Budget_Year2!J127</f>
        <v/>
      </c>
      <c r="N107" s="85">
        <f>CCM_Budget_Year2!K127</f>
        <v>0</v>
      </c>
      <c r="O107" s="86">
        <f>CCM_Budget_Year2!L127</f>
        <v>0</v>
      </c>
      <c r="P107" s="237" t="str">
        <f>CCM_Budget_Year2!M127</f>
        <v/>
      </c>
      <c r="Q107" s="86">
        <f>CCM_Budget_Year2!N127</f>
        <v>0</v>
      </c>
    </row>
    <row r="108" spans="1:17" ht="14.5" thickBot="1" x14ac:dyDescent="0.35">
      <c r="A108" s="239">
        <v>12</v>
      </c>
      <c r="B108" s="239" t="str">
        <f>CCM_Budget_Year2!$D$18</f>
        <v>CCM El Salvador</v>
      </c>
      <c r="C108" s="239" t="str">
        <f>CCM_Budget_Year2!$D$19</f>
        <v>SLV-FUND-2309</v>
      </c>
      <c r="D108" s="239" t="str">
        <f>CCM_Budget_Year2!$D$22</f>
        <v>USD</v>
      </c>
      <c r="E108" s="239" t="str">
        <f>CCM_Budget_Year2!$D$25</f>
        <v>Year 2</v>
      </c>
      <c r="F108" s="85">
        <f>CCM_Budget_Year2!C128</f>
        <v>0</v>
      </c>
      <c r="G108" s="85">
        <f>CCM_Budget_Year2!D128</f>
        <v>0</v>
      </c>
      <c r="H108" s="85">
        <f>CCM_Budget_Year2!E128</f>
        <v>0</v>
      </c>
      <c r="I108" s="85">
        <f>CCM_Budget_Year2!F128</f>
        <v>0</v>
      </c>
      <c r="J108" s="86">
        <f>CCM_Budget_Year2!G128</f>
        <v>0</v>
      </c>
      <c r="K108" s="86">
        <f>CCM_Budget_Year2!H128</f>
        <v>0</v>
      </c>
      <c r="L108" s="86">
        <f>CCM_Budget_Year2!I128</f>
        <v>0</v>
      </c>
      <c r="M108" s="237" t="str">
        <f>CCM_Budget_Year2!J128</f>
        <v/>
      </c>
      <c r="N108" s="85">
        <f>CCM_Budget_Year2!K128</f>
        <v>0</v>
      </c>
      <c r="O108" s="86">
        <f>CCM_Budget_Year2!L128</f>
        <v>0</v>
      </c>
      <c r="P108" s="237" t="str">
        <f>CCM_Budget_Year2!M128</f>
        <v/>
      </c>
      <c r="Q108" s="86">
        <f>CCM_Budget_Year2!N128</f>
        <v>0</v>
      </c>
    </row>
    <row r="109" spans="1:17" ht="14.5" thickBot="1" x14ac:dyDescent="0.35">
      <c r="A109" s="239">
        <v>13</v>
      </c>
      <c r="B109" s="239" t="str">
        <f>CCM_Budget_Year2!$D$18</f>
        <v>CCM El Salvador</v>
      </c>
      <c r="C109" s="239" t="str">
        <f>CCM_Budget_Year2!$D$19</f>
        <v>SLV-FUND-2309</v>
      </c>
      <c r="D109" s="239" t="str">
        <f>CCM_Budget_Year2!$D$22</f>
        <v>USD</v>
      </c>
      <c r="E109" s="239" t="str">
        <f>CCM_Budget_Year2!$D$25</f>
        <v>Year 2</v>
      </c>
      <c r="F109" s="85">
        <f>CCM_Budget_Year2!C129</f>
        <v>0</v>
      </c>
      <c r="G109" s="85">
        <f>CCM_Budget_Year2!D129</f>
        <v>0</v>
      </c>
      <c r="H109" s="85">
        <f>CCM_Budget_Year2!E129</f>
        <v>0</v>
      </c>
      <c r="I109" s="85">
        <f>CCM_Budget_Year2!F129</f>
        <v>0</v>
      </c>
      <c r="J109" s="86">
        <f>CCM_Budget_Year2!G129</f>
        <v>0</v>
      </c>
      <c r="K109" s="86">
        <f>CCM_Budget_Year2!H129</f>
        <v>0</v>
      </c>
      <c r="L109" s="86">
        <f>CCM_Budget_Year2!I129</f>
        <v>0</v>
      </c>
      <c r="M109" s="237" t="str">
        <f>CCM_Budget_Year2!J129</f>
        <v/>
      </c>
      <c r="N109" s="85">
        <f>CCM_Budget_Year2!K129</f>
        <v>0</v>
      </c>
      <c r="O109" s="86">
        <f>CCM_Budget_Year2!L129</f>
        <v>0</v>
      </c>
      <c r="P109" s="237" t="str">
        <f>CCM_Budget_Year2!M129</f>
        <v/>
      </c>
      <c r="Q109" s="86">
        <f>CCM_Budget_Year2!N129</f>
        <v>0</v>
      </c>
    </row>
    <row r="110" spans="1:17" ht="14.5" thickBot="1" x14ac:dyDescent="0.35">
      <c r="A110" s="239">
        <v>14</v>
      </c>
      <c r="B110" s="239" t="str">
        <f>CCM_Budget_Year2!$D$18</f>
        <v>CCM El Salvador</v>
      </c>
      <c r="C110" s="239" t="str">
        <f>CCM_Budget_Year2!$D$19</f>
        <v>SLV-FUND-2309</v>
      </c>
      <c r="D110" s="239" t="str">
        <f>CCM_Budget_Year2!$D$22</f>
        <v>USD</v>
      </c>
      <c r="E110" s="239" t="str">
        <f>CCM_Budget_Year2!$D$25</f>
        <v>Year 2</v>
      </c>
      <c r="F110" s="85">
        <f>CCM_Budget_Year2!C130</f>
        <v>0</v>
      </c>
      <c r="G110" s="85">
        <f>CCM_Budget_Year2!D130</f>
        <v>0</v>
      </c>
      <c r="H110" s="85">
        <f>CCM_Budget_Year2!E130</f>
        <v>0</v>
      </c>
      <c r="I110" s="85">
        <f>CCM_Budget_Year2!F130</f>
        <v>0</v>
      </c>
      <c r="J110" s="86">
        <f>CCM_Budget_Year2!G130</f>
        <v>0</v>
      </c>
      <c r="K110" s="86">
        <f>CCM_Budget_Year2!H130</f>
        <v>0</v>
      </c>
      <c r="L110" s="86">
        <f>CCM_Budget_Year2!I130</f>
        <v>0</v>
      </c>
      <c r="M110" s="237" t="str">
        <f>CCM_Budget_Year2!J130</f>
        <v/>
      </c>
      <c r="N110" s="85">
        <f>CCM_Budget_Year2!K130</f>
        <v>0</v>
      </c>
      <c r="O110" s="86">
        <f>CCM_Budget_Year2!L130</f>
        <v>0</v>
      </c>
      <c r="P110" s="237" t="str">
        <f>CCM_Budget_Year2!M130</f>
        <v/>
      </c>
      <c r="Q110" s="86">
        <f>CCM_Budget_Year2!N130</f>
        <v>0</v>
      </c>
    </row>
    <row r="111" spans="1:17" ht="14.5" thickBot="1" x14ac:dyDescent="0.35">
      <c r="A111" s="239">
        <v>15</v>
      </c>
      <c r="B111" s="239" t="str">
        <f>CCM_Budget_Year2!$D$18</f>
        <v>CCM El Salvador</v>
      </c>
      <c r="C111" s="239" t="str">
        <f>CCM_Budget_Year2!$D$19</f>
        <v>SLV-FUND-2309</v>
      </c>
      <c r="D111" s="239" t="str">
        <f>CCM_Budget_Year2!$D$22</f>
        <v>USD</v>
      </c>
      <c r="E111" s="239" t="str">
        <f>CCM_Budget_Year2!$D$25</f>
        <v>Year 2</v>
      </c>
      <c r="F111" s="85">
        <f>CCM_Budget_Year2!C131</f>
        <v>0</v>
      </c>
      <c r="G111" s="85">
        <f>CCM_Budget_Year2!D131</f>
        <v>0</v>
      </c>
      <c r="H111" s="85">
        <f>CCM_Budget_Year2!E131</f>
        <v>0</v>
      </c>
      <c r="I111" s="85">
        <f>CCM_Budget_Year2!F131</f>
        <v>0</v>
      </c>
      <c r="J111" s="86">
        <f>CCM_Budget_Year2!G131</f>
        <v>0</v>
      </c>
      <c r="K111" s="86">
        <f>CCM_Budget_Year2!H131</f>
        <v>0</v>
      </c>
      <c r="L111" s="86">
        <f>CCM_Budget_Year2!I131</f>
        <v>0</v>
      </c>
      <c r="M111" s="237" t="str">
        <f>CCM_Budget_Year2!J131</f>
        <v/>
      </c>
      <c r="N111" s="85">
        <f>CCM_Budget_Year2!K131</f>
        <v>0</v>
      </c>
      <c r="O111" s="86">
        <f>CCM_Budget_Year2!L131</f>
        <v>0</v>
      </c>
      <c r="P111" s="237" t="str">
        <f>CCM_Budget_Year2!M131</f>
        <v/>
      </c>
      <c r="Q111" s="86">
        <f>CCM_Budget_Year2!N131</f>
        <v>0</v>
      </c>
    </row>
    <row r="112" spans="1:17" ht="14.5" thickBot="1" x14ac:dyDescent="0.35">
      <c r="A112" s="239">
        <v>1</v>
      </c>
      <c r="B112" s="239" t="str">
        <f>CCM_Budget_Year3!$D$18</f>
        <v>CCM El Salvador</v>
      </c>
      <c r="C112" s="239" t="str">
        <f>CCM_Budget_Year3!$D$19</f>
        <v>SLV-FUND-2309</v>
      </c>
      <c r="D112" s="239" t="str">
        <f>CCM_Budget_Year3!$D$22</f>
        <v>USD</v>
      </c>
      <c r="E112" s="239">
        <f>CCM_Budget_Year3!$D$25</f>
        <v>0</v>
      </c>
      <c r="F112" s="85" t="str">
        <f>CCM_Budget_Year3!C60</f>
        <v>CCM Funding Agreement</v>
      </c>
      <c r="G112" s="85" t="str">
        <f>CCM_Budget_Year3!D60</f>
        <v>Operations</v>
      </c>
      <c r="H112" s="85" t="str">
        <f>CCM_Budget_Year3!E60</f>
        <v>Human resources</v>
      </c>
      <c r="I112" s="85" t="str">
        <f>CCM_Budget_Year3!F60</f>
        <v>CCM Secretariat Staff - Gross salaries</v>
      </c>
      <c r="J112" s="86">
        <f>CCM_Budget_Year3!G60</f>
        <v>60682</v>
      </c>
      <c r="K112" s="86">
        <f>CCM_Budget_Year3!H60</f>
        <v>0</v>
      </c>
      <c r="L112" s="85" t="str">
        <f>CCM_Budget_Year3!I60</f>
        <v>Salarios y Prestaciones incluyendo aguinaldo para las dos posiciones del CCM Fundin</v>
      </c>
      <c r="M112" s="237">
        <f>CCM_Budget_Year3!J60</f>
        <v>0</v>
      </c>
      <c r="N112" s="85">
        <f>CCM_Budget_Year3!K60</f>
        <v>0</v>
      </c>
      <c r="O112" s="86">
        <f>CCM_Budget_Year3!L60</f>
        <v>0</v>
      </c>
      <c r="P112" s="237">
        <f>CCM_Budget_Year3!M60</f>
        <v>0</v>
      </c>
      <c r="Q112" s="85">
        <f>CCM_Budget_Year3!N60</f>
        <v>0</v>
      </c>
    </row>
    <row r="113" spans="1:17" ht="14.5" thickBot="1" x14ac:dyDescent="0.35">
      <c r="A113" s="239">
        <v>2</v>
      </c>
      <c r="B113" s="239" t="str">
        <f>CCM_Budget_Year3!$D$18</f>
        <v>CCM El Salvador</v>
      </c>
      <c r="C113" s="239" t="str">
        <f>CCM_Budget_Year3!$D$19</f>
        <v>SLV-FUND-2309</v>
      </c>
      <c r="D113" s="239" t="str">
        <f>CCM_Budget_Year3!$D$22</f>
        <v>USD</v>
      </c>
      <c r="E113" s="239">
        <f>CCM_Budget_Year3!$D$25</f>
        <v>0</v>
      </c>
      <c r="F113" s="85" t="str">
        <f>CCM_Budget_Year3!C61</f>
        <v>CCM Funding Agreement</v>
      </c>
      <c r="G113" s="85" t="str">
        <f>CCM_Budget_Year3!D61</f>
        <v>Operations</v>
      </c>
      <c r="H113" s="85" t="str">
        <f>CCM_Budget_Year3!E61</f>
        <v>Indirect and Overhead costs</v>
      </c>
      <c r="I113" s="85" t="str">
        <f>CCM_Budget_Year3!F61</f>
        <v>Office rent</v>
      </c>
      <c r="J113" s="86">
        <f>CCM_Budget_Year3!G61</f>
        <v>500</v>
      </c>
      <c r="K113" s="86">
        <f>CCM_Budget_Year3!H61</f>
        <v>0</v>
      </c>
      <c r="L113" s="85" t="str">
        <f>CCM_Budget_Year3!I61</f>
        <v>Insumos de oficina.</v>
      </c>
      <c r="M113" s="237">
        <f>CCM_Budget_Year3!J61</f>
        <v>0</v>
      </c>
      <c r="N113" s="85">
        <f>CCM_Budget_Year3!K61</f>
        <v>0</v>
      </c>
      <c r="O113" s="86">
        <f>CCM_Budget_Year3!L61</f>
        <v>0</v>
      </c>
      <c r="P113" s="237">
        <f>CCM_Budget_Year3!M61</f>
        <v>0</v>
      </c>
      <c r="Q113" s="85">
        <f>CCM_Budget_Year3!N61</f>
        <v>0</v>
      </c>
    </row>
    <row r="114" spans="1:17" ht="14.5" thickBot="1" x14ac:dyDescent="0.35">
      <c r="A114" s="239">
        <v>3</v>
      </c>
      <c r="B114" s="239" t="str">
        <f>CCM_Budget_Year3!$D$18</f>
        <v>CCM El Salvador</v>
      </c>
      <c r="C114" s="239" t="str">
        <f>CCM_Budget_Year3!$D$19</f>
        <v>SLV-FUND-2309</v>
      </c>
      <c r="D114" s="239" t="str">
        <f>CCM_Budget_Year3!$D$22</f>
        <v>USD</v>
      </c>
      <c r="E114" s="239">
        <f>CCM_Budget_Year3!$D$25</f>
        <v>0</v>
      </c>
      <c r="F114" s="85" t="str">
        <f>CCM_Budget_Year3!C62</f>
        <v>CCM Funding Agreement</v>
      </c>
      <c r="G114" s="85" t="str">
        <f>CCM_Budget_Year3!D62</f>
        <v>Operations</v>
      </c>
      <c r="H114" s="85" t="str">
        <f>CCM_Budget_Year3!E62</f>
        <v>Indirect and Overhead costs</v>
      </c>
      <c r="I114" s="85" t="str">
        <f>CCM_Budget_Year3!F62</f>
        <v>Office rent</v>
      </c>
      <c r="J114" s="86">
        <f>CCM_Budget_Year3!G62</f>
        <v>20000</v>
      </c>
      <c r="K114" s="86">
        <f>CCM_Budget_Year3!H62</f>
        <v>0</v>
      </c>
      <c r="L114" s="85" t="str">
        <f>CCM_Budget_Year3!I62</f>
        <v xml:space="preserve">Incluye renta de oficina, electricidad, uso de  cuentas de email, antivirus, lineas móviles, licencias de correo electrónico,sofware CANVA Pro y plataforma de audio video y transcripción,  etc. Se cuenta con un detalle de costos proporcionados por el administrador </v>
      </c>
      <c r="M114" s="237">
        <f>CCM_Budget_Year3!J62</f>
        <v>0</v>
      </c>
      <c r="N114" s="85">
        <f>CCM_Budget_Year3!K62</f>
        <v>0</v>
      </c>
      <c r="O114" s="86">
        <f>CCM_Budget_Year3!L62</f>
        <v>0</v>
      </c>
      <c r="P114" s="237">
        <f>CCM_Budget_Year3!M62</f>
        <v>0</v>
      </c>
      <c r="Q114" s="85">
        <f>CCM_Budget_Year3!N62</f>
        <v>0</v>
      </c>
    </row>
    <row r="115" spans="1:17" ht="14.5" thickBot="1" x14ac:dyDescent="0.35">
      <c r="A115" s="239">
        <v>4</v>
      </c>
      <c r="B115" s="239" t="str">
        <f>CCM_Budget_Year3!$D$18</f>
        <v>CCM El Salvador</v>
      </c>
      <c r="C115" s="239" t="str">
        <f>CCM_Budget_Year3!$D$19</f>
        <v>SLV-FUND-2309</v>
      </c>
      <c r="D115" s="239" t="str">
        <f>CCM_Budget_Year3!$D$22</f>
        <v>USD</v>
      </c>
      <c r="E115" s="239">
        <f>CCM_Budget_Year3!$D$25</f>
        <v>0</v>
      </c>
      <c r="F115" s="85" t="str">
        <f>CCM_Budget_Year3!C63</f>
        <v>CCM Funding Agreement</v>
      </c>
      <c r="G115" s="85" t="str">
        <f>CCM_Budget_Year3!D63</f>
        <v>Operations</v>
      </c>
      <c r="H115" s="85" t="str">
        <f>CCM_Budget_Year3!E63</f>
        <v>Indirect and Overhead costs</v>
      </c>
      <c r="I115" s="85" t="str">
        <f>CCM_Budget_Year3!F63</f>
        <v>Office rent</v>
      </c>
      <c r="J115" s="86">
        <f>CCM_Budget_Year3!G63</f>
        <v>6250</v>
      </c>
      <c r="K115" s="86">
        <f>CCM_Budget_Year3!H63</f>
        <v>0</v>
      </c>
      <c r="L115" s="85" t="str">
        <f>CCM_Budget_Year3!I63</f>
        <v>Calculo mensual fijo que corresponde al 5% de $125,000 dólares.</v>
      </c>
      <c r="M115" s="237">
        <f>CCM_Budget_Year3!J63</f>
        <v>0</v>
      </c>
      <c r="N115" s="85">
        <f>CCM_Budget_Year3!K63</f>
        <v>0</v>
      </c>
      <c r="O115" s="86">
        <f>CCM_Budget_Year3!L63</f>
        <v>0</v>
      </c>
      <c r="P115" s="237">
        <f>CCM_Budget_Year3!M63</f>
        <v>0</v>
      </c>
      <c r="Q115" s="85">
        <f>CCM_Budget_Year3!N63</f>
        <v>0</v>
      </c>
    </row>
    <row r="116" spans="1:17" ht="14.5" thickBot="1" x14ac:dyDescent="0.35">
      <c r="A116" s="239">
        <v>5</v>
      </c>
      <c r="B116" s="239" t="str">
        <f>CCM_Budget_Year3!$D$18</f>
        <v>CCM El Salvador</v>
      </c>
      <c r="C116" s="239" t="str">
        <f>CCM_Budget_Year3!$D$19</f>
        <v>SLV-FUND-2309</v>
      </c>
      <c r="D116" s="239" t="str">
        <f>CCM_Budget_Year3!$D$22</f>
        <v>USD</v>
      </c>
      <c r="E116" s="239">
        <f>CCM_Budget_Year3!$D$25</f>
        <v>0</v>
      </c>
      <c r="F116" s="85" t="str">
        <f>CCM_Budget_Year3!C64</f>
        <v>CCM Funding Agreement</v>
      </c>
      <c r="G116" s="85" t="str">
        <f>CCM_Budget_Year3!D64</f>
        <v>Operations</v>
      </c>
      <c r="H116" s="85" t="str">
        <f>CCM_Budget_Year3!E64</f>
        <v>External Professional Services</v>
      </c>
      <c r="I116" s="85" t="str">
        <f>CCM_Budget_Year3!F64</f>
        <v>Audit review</v>
      </c>
      <c r="J116" s="86">
        <f>CCM_Budget_Year3!G64</f>
        <v>4500</v>
      </c>
      <c r="K116" s="86">
        <f>CCM_Budget_Year3!H64</f>
        <v>0</v>
      </c>
      <c r="L116" s="85" t="str">
        <f>CCM_Budget_Year3!I64</f>
        <v>Pago Auditoria 3 años</v>
      </c>
      <c r="M116" s="237">
        <f>CCM_Budget_Year3!J64</f>
        <v>0</v>
      </c>
      <c r="N116" s="85">
        <f>CCM_Budget_Year3!K64</f>
        <v>0</v>
      </c>
      <c r="O116" s="86">
        <f>CCM_Budget_Year3!L64</f>
        <v>0</v>
      </c>
      <c r="P116" s="237">
        <f>CCM_Budget_Year3!M64</f>
        <v>0</v>
      </c>
      <c r="Q116" s="85">
        <f>CCM_Budget_Year3!N64</f>
        <v>0</v>
      </c>
    </row>
    <row r="117" spans="1:17" ht="14.5" thickBot="1" x14ac:dyDescent="0.35">
      <c r="A117" s="239">
        <v>6</v>
      </c>
      <c r="B117" s="239" t="str">
        <f>CCM_Budget_Year3!$D$18</f>
        <v>CCM El Salvador</v>
      </c>
      <c r="C117" s="239" t="str">
        <f>CCM_Budget_Year3!$D$19</f>
        <v>SLV-FUND-2309</v>
      </c>
      <c r="D117" s="239" t="str">
        <f>CCM_Budget_Year3!$D$22</f>
        <v>USD</v>
      </c>
      <c r="E117" s="239">
        <f>CCM_Budget_Year3!$D$25</f>
        <v>0</v>
      </c>
      <c r="F117" s="85">
        <f>CCM_Budget_Year3!C65</f>
        <v>0</v>
      </c>
      <c r="G117" s="85">
        <f>CCM_Budget_Year3!D65</f>
        <v>0</v>
      </c>
      <c r="H117" s="85">
        <f>CCM_Budget_Year3!E65</f>
        <v>0</v>
      </c>
      <c r="I117" s="85">
        <f>CCM_Budget_Year3!F65</f>
        <v>0</v>
      </c>
      <c r="J117" s="86">
        <f>CCM_Budget_Year3!G65</f>
        <v>0</v>
      </c>
      <c r="K117" s="86">
        <f>CCM_Budget_Year3!H65</f>
        <v>0</v>
      </c>
      <c r="L117" s="85">
        <f>CCM_Budget_Year3!I65</f>
        <v>0</v>
      </c>
      <c r="M117" s="237" t="str">
        <f>CCM_Budget_Year3!J65</f>
        <v/>
      </c>
      <c r="N117" s="85">
        <f>CCM_Budget_Year3!K65</f>
        <v>0</v>
      </c>
      <c r="O117" s="86">
        <f>CCM_Budget_Year3!L65</f>
        <v>0</v>
      </c>
      <c r="P117" s="237" t="str">
        <f>CCM_Budget_Year3!M65</f>
        <v/>
      </c>
      <c r="Q117" s="85">
        <f>CCM_Budget_Year3!N65</f>
        <v>0</v>
      </c>
    </row>
    <row r="118" spans="1:17" ht="14.5" thickBot="1" x14ac:dyDescent="0.35">
      <c r="A118" s="239">
        <v>7</v>
      </c>
      <c r="B118" s="239" t="str">
        <f>CCM_Budget_Year3!$D$18</f>
        <v>CCM El Salvador</v>
      </c>
      <c r="C118" s="239" t="str">
        <f>CCM_Budget_Year3!$D$19</f>
        <v>SLV-FUND-2309</v>
      </c>
      <c r="D118" s="239" t="str">
        <f>CCM_Budget_Year3!$D$22</f>
        <v>USD</v>
      </c>
      <c r="E118" s="239">
        <f>CCM_Budget_Year3!$D$25</f>
        <v>0</v>
      </c>
      <c r="F118" s="85">
        <f>CCM_Budget_Year3!C66</f>
        <v>0</v>
      </c>
      <c r="G118" s="85">
        <f>CCM_Budget_Year3!D66</f>
        <v>0</v>
      </c>
      <c r="H118" s="85">
        <f>CCM_Budget_Year3!E66</f>
        <v>0</v>
      </c>
      <c r="I118" s="85">
        <f>CCM_Budget_Year3!F66</f>
        <v>0</v>
      </c>
      <c r="J118" s="86">
        <f>CCM_Budget_Year3!G66</f>
        <v>0</v>
      </c>
      <c r="K118" s="86">
        <f>CCM_Budget_Year3!H66</f>
        <v>0</v>
      </c>
      <c r="L118" s="85">
        <f>CCM_Budget_Year3!I66</f>
        <v>0</v>
      </c>
      <c r="M118" s="237" t="str">
        <f>CCM_Budget_Year3!J66</f>
        <v/>
      </c>
      <c r="N118" s="85">
        <f>CCM_Budget_Year3!K66</f>
        <v>0</v>
      </c>
      <c r="O118" s="86">
        <f>CCM_Budget_Year3!L66</f>
        <v>0</v>
      </c>
      <c r="P118" s="237" t="str">
        <f>CCM_Budget_Year3!M66</f>
        <v/>
      </c>
      <c r="Q118" s="85">
        <f>CCM_Budget_Year3!N66</f>
        <v>0</v>
      </c>
    </row>
    <row r="119" spans="1:17" ht="14.5" thickBot="1" x14ac:dyDescent="0.35">
      <c r="A119" s="239">
        <v>8</v>
      </c>
      <c r="B119" s="239" t="str">
        <f>CCM_Budget_Year3!$D$18</f>
        <v>CCM El Salvador</v>
      </c>
      <c r="C119" s="239" t="str">
        <f>CCM_Budget_Year3!$D$19</f>
        <v>SLV-FUND-2309</v>
      </c>
      <c r="D119" s="239" t="str">
        <f>CCM_Budget_Year3!$D$22</f>
        <v>USD</v>
      </c>
      <c r="E119" s="239">
        <f>CCM_Budget_Year3!$D$25</f>
        <v>0</v>
      </c>
      <c r="F119" s="85">
        <f>CCM_Budget_Year3!C67</f>
        <v>0</v>
      </c>
      <c r="G119" s="85">
        <f>CCM_Budget_Year3!D67</f>
        <v>0</v>
      </c>
      <c r="H119" s="85">
        <f>CCM_Budget_Year3!E67</f>
        <v>0</v>
      </c>
      <c r="I119" s="85">
        <f>CCM_Budget_Year3!F67</f>
        <v>0</v>
      </c>
      <c r="J119" s="86">
        <f>CCM_Budget_Year3!G67</f>
        <v>0</v>
      </c>
      <c r="K119" s="86">
        <f>CCM_Budget_Year3!H67</f>
        <v>0</v>
      </c>
      <c r="L119" s="85">
        <f>CCM_Budget_Year3!I67</f>
        <v>0</v>
      </c>
      <c r="M119" s="237" t="str">
        <f>CCM_Budget_Year3!J67</f>
        <v/>
      </c>
      <c r="N119" s="85">
        <f>CCM_Budget_Year3!K67</f>
        <v>0</v>
      </c>
      <c r="O119" s="86">
        <f>CCM_Budget_Year3!L67</f>
        <v>0</v>
      </c>
      <c r="P119" s="237" t="str">
        <f>CCM_Budget_Year3!M67</f>
        <v/>
      </c>
      <c r="Q119" s="85">
        <f>CCM_Budget_Year3!N67</f>
        <v>0</v>
      </c>
    </row>
    <row r="120" spans="1:17" ht="14.5" thickBot="1" x14ac:dyDescent="0.35">
      <c r="A120" s="239">
        <v>9</v>
      </c>
      <c r="B120" s="239" t="str">
        <f>CCM_Budget_Year3!$D$18</f>
        <v>CCM El Salvador</v>
      </c>
      <c r="C120" s="239" t="str">
        <f>CCM_Budget_Year3!$D$19</f>
        <v>SLV-FUND-2309</v>
      </c>
      <c r="D120" s="239" t="str">
        <f>CCM_Budget_Year3!$D$22</f>
        <v>USD</v>
      </c>
      <c r="E120" s="239">
        <f>CCM_Budget_Year3!$D$25</f>
        <v>0</v>
      </c>
      <c r="F120" s="85">
        <f>CCM_Budget_Year3!C68</f>
        <v>0</v>
      </c>
      <c r="G120" s="85">
        <f>CCM_Budget_Year3!D68</f>
        <v>0</v>
      </c>
      <c r="H120" s="85">
        <f>CCM_Budget_Year3!E68</f>
        <v>0</v>
      </c>
      <c r="I120" s="85">
        <f>CCM_Budget_Year3!F68</f>
        <v>0</v>
      </c>
      <c r="J120" s="86">
        <f>CCM_Budget_Year3!G68</f>
        <v>0</v>
      </c>
      <c r="K120" s="86">
        <f>CCM_Budget_Year3!H68</f>
        <v>0</v>
      </c>
      <c r="L120" s="85">
        <f>CCM_Budget_Year3!I68</f>
        <v>0</v>
      </c>
      <c r="M120" s="237" t="str">
        <f>CCM_Budget_Year3!J68</f>
        <v/>
      </c>
      <c r="N120" s="85">
        <f>CCM_Budget_Year3!K68</f>
        <v>0</v>
      </c>
      <c r="O120" s="86">
        <f>CCM_Budget_Year3!L68</f>
        <v>0</v>
      </c>
      <c r="P120" s="237" t="str">
        <f>CCM_Budget_Year3!M68</f>
        <v/>
      </c>
      <c r="Q120" s="85">
        <f>CCM_Budget_Year3!N68</f>
        <v>0</v>
      </c>
    </row>
    <row r="121" spans="1:17" ht="14.5" thickBot="1" x14ac:dyDescent="0.35">
      <c r="A121" s="239">
        <v>10</v>
      </c>
      <c r="B121" s="239" t="str">
        <f>CCM_Budget_Year3!$D$18</f>
        <v>CCM El Salvador</v>
      </c>
      <c r="C121" s="239" t="str">
        <f>CCM_Budget_Year3!$D$19</f>
        <v>SLV-FUND-2309</v>
      </c>
      <c r="D121" s="239" t="str">
        <f>CCM_Budget_Year3!$D$22</f>
        <v>USD</v>
      </c>
      <c r="E121" s="239">
        <f>CCM_Budget_Year3!$D$25</f>
        <v>0</v>
      </c>
      <c r="F121" s="85">
        <f>CCM_Budget_Year3!C69</f>
        <v>0</v>
      </c>
      <c r="G121" s="85">
        <f>CCM_Budget_Year3!D69</f>
        <v>0</v>
      </c>
      <c r="H121" s="85">
        <f>CCM_Budget_Year3!E69</f>
        <v>0</v>
      </c>
      <c r="I121" s="85">
        <f>CCM_Budget_Year3!F69</f>
        <v>0</v>
      </c>
      <c r="J121" s="86">
        <f>CCM_Budget_Year3!G69</f>
        <v>0</v>
      </c>
      <c r="K121" s="86">
        <f>CCM_Budget_Year3!H69</f>
        <v>0</v>
      </c>
      <c r="L121" s="85">
        <f>CCM_Budget_Year3!I69</f>
        <v>0</v>
      </c>
      <c r="M121" s="237" t="str">
        <f>CCM_Budget_Year3!J69</f>
        <v/>
      </c>
      <c r="N121" s="85">
        <f>CCM_Budget_Year3!K69</f>
        <v>0</v>
      </c>
      <c r="O121" s="86">
        <f>CCM_Budget_Year3!L69</f>
        <v>0</v>
      </c>
      <c r="P121" s="237" t="str">
        <f>CCM_Budget_Year3!M69</f>
        <v/>
      </c>
      <c r="Q121" s="85">
        <f>CCM_Budget_Year3!N69</f>
        <v>0</v>
      </c>
    </row>
    <row r="122" spans="1:17" ht="14.5" thickBot="1" x14ac:dyDescent="0.35">
      <c r="A122" s="239">
        <v>1</v>
      </c>
      <c r="B122" s="239" t="str">
        <f>CCM_Budget_Year3!$D$18</f>
        <v>CCM El Salvador</v>
      </c>
      <c r="C122" s="239" t="str">
        <f>CCM_Budget_Year3!$D$19</f>
        <v>SLV-FUND-2309</v>
      </c>
      <c r="D122" s="239" t="str">
        <f>CCM_Budget_Year3!$D$22</f>
        <v>USD</v>
      </c>
      <c r="E122" s="239">
        <f>CCM_Budget_Year3!$D$25</f>
        <v>0</v>
      </c>
      <c r="F122" s="85" t="str">
        <f>CCM_Budget_Year3!C79</f>
        <v>CCM Funding Agreement</v>
      </c>
      <c r="G122" s="85" t="str">
        <f>CCM_Budget_Year3!D79</f>
        <v>Operations</v>
      </c>
      <c r="H122" s="85" t="str">
        <f>CCM_Budget_Year3!E79</f>
        <v>Travel related Costs</v>
      </c>
      <c r="I122" s="85" t="str">
        <f>CCM_Budget_Year3!F79</f>
        <v>CCM General Assemblies</v>
      </c>
      <c r="J122" s="86">
        <f>CCM_Budget_Year3!G79</f>
        <v>2500</v>
      </c>
      <c r="K122" s="86">
        <f>CCM_Budget_Year3!H79</f>
        <v>0</v>
      </c>
      <c r="L122" s="238" t="str">
        <f>CCM_Budget_Year3!I79</f>
        <v xml:space="preserve">1)  5  Asambleas plenarias con la participación de todos los sectores, se estiman 3 presenciales y 2 virtuales) para dar seguimiento a la ejecución de los proyectos de país y regionales, se facilita la coordinación con otros mecanismos nacionales y regionales, retroalimentación de los sectores del  trabajo del MCP-ES </v>
      </c>
      <c r="M122" s="237">
        <f>CCM_Budget_Year3!J79</f>
        <v>0</v>
      </c>
      <c r="N122" s="85">
        <f>CCM_Budget_Year3!K79</f>
        <v>0</v>
      </c>
      <c r="O122" s="86">
        <f>CCM_Budget_Year3!L79</f>
        <v>0</v>
      </c>
      <c r="P122" s="237">
        <f>CCM_Budget_Year3!M79</f>
        <v>0</v>
      </c>
      <c r="Q122" s="238">
        <f>CCM_Budget_Year3!N79</f>
        <v>0</v>
      </c>
    </row>
    <row r="123" spans="1:17" ht="14.5" thickBot="1" x14ac:dyDescent="0.35">
      <c r="A123" s="239">
        <v>2</v>
      </c>
      <c r="B123" s="239" t="str">
        <f>CCM_Budget_Year3!$D$18</f>
        <v>CCM El Salvador</v>
      </c>
      <c r="C123" s="239" t="str">
        <f>CCM_Budget_Year3!$D$19</f>
        <v>SLV-FUND-2309</v>
      </c>
      <c r="D123" s="239" t="str">
        <f>CCM_Budget_Year3!$D$22</f>
        <v>USD</v>
      </c>
      <c r="E123" s="239">
        <f>CCM_Budget_Year3!$D$25</f>
        <v>0</v>
      </c>
      <c r="F123" s="85" t="str">
        <f>CCM_Budget_Year3!C80</f>
        <v>CCM Funding Agreement</v>
      </c>
      <c r="G123" s="85" t="str">
        <f>CCM_Budget_Year3!D80</f>
        <v>Oversight</v>
      </c>
      <c r="H123" s="85" t="str">
        <f>CCM_Budget_Year3!E80</f>
        <v>Travel related Costs</v>
      </c>
      <c r="I123" s="85" t="str">
        <f>CCM_Budget_Year3!F80</f>
        <v>Oversight Committee meetings</v>
      </c>
      <c r="J123" s="86">
        <f>CCM_Budget_Year3!G80</f>
        <v>2500</v>
      </c>
      <c r="K123" s="86">
        <f>CCM_Budget_Year3!H80</f>
        <v>0</v>
      </c>
      <c r="L123" s="238" t="str">
        <f>CCM_Budget_Year3!I80</f>
        <v>2)  5  Reuniones  plenarias del comité de monitoreo estratégico  con todos los sectores representados en el MCP-ES y los RP´s, (3 presenciales y 2 virtuales) donde se comparten y analizan los tableros de mando, se da seguimiento a las recomendaciones del comité de monitoreo, Ejecutivo ampliado  y a las decisiones del MCP-ES, se comparten los informes de las visitas de campo y otros temas que se consideren relevantes.</v>
      </c>
      <c r="M123" s="237">
        <f>CCM_Budget_Year3!J80</f>
        <v>0</v>
      </c>
      <c r="N123" s="85">
        <f>CCM_Budget_Year3!K80</f>
        <v>0</v>
      </c>
      <c r="O123" s="86">
        <f>CCM_Budget_Year3!L80</f>
        <v>0</v>
      </c>
      <c r="P123" s="237">
        <f>CCM_Budget_Year3!M80</f>
        <v>0</v>
      </c>
      <c r="Q123" s="238">
        <f>CCM_Budget_Year3!N80</f>
        <v>0</v>
      </c>
    </row>
    <row r="124" spans="1:17" ht="14.5" thickBot="1" x14ac:dyDescent="0.35">
      <c r="A124" s="239">
        <v>3</v>
      </c>
      <c r="B124" s="239" t="str">
        <f>CCM_Budget_Year3!$D$18</f>
        <v>CCM El Salvador</v>
      </c>
      <c r="C124" s="239" t="str">
        <f>CCM_Budget_Year3!$D$19</f>
        <v>SLV-FUND-2309</v>
      </c>
      <c r="D124" s="239" t="str">
        <f>CCM_Budget_Year3!$D$22</f>
        <v>USD</v>
      </c>
      <c r="E124" s="239">
        <f>CCM_Budget_Year3!$D$25</f>
        <v>0</v>
      </c>
      <c r="F124" s="85" t="str">
        <f>CCM_Budget_Year3!C81</f>
        <v>CCM Funding Agreement</v>
      </c>
      <c r="G124" s="85" t="str">
        <f>CCM_Budget_Year3!D81</f>
        <v>Oversight</v>
      </c>
      <c r="H124" s="85" t="str">
        <f>CCM_Budget_Year3!E81</f>
        <v>Travel related Costs</v>
      </c>
      <c r="I124" s="85" t="str">
        <f>CCM_Budget_Year3!F81</f>
        <v>Other Workshops, Meetings and Trainings</v>
      </c>
      <c r="J124" s="86">
        <f>CCM_Budget_Year3!G81</f>
        <v>2500</v>
      </c>
      <c r="K124" s="86">
        <f>CCM_Budget_Year3!H81</f>
        <v>0</v>
      </c>
      <c r="L124" s="238" t="str">
        <f>CCM_Budget_Year3!I81</f>
        <v>3)   5  reuniones del  Comite Ejecutivo ampliado, estas reuniones son  con los RP y los coordinadores y subcoordinadores de los comités permanentes una semana previa a la reunión plenaria de aprobación  para dar seguimiento a los proyectos en ejecucion, se identifican los problemas, se revisan las posibles reprogramaciones si fuese necesario, y otras actividades relacionadas con la operatividad del MCP-ES, y suscesos nacionales que impactan en la respuesta de pais a las enfermedades. . En caso de ser necesario se llevarán a cabo reuniones de manera extraordinaria.</v>
      </c>
      <c r="M124" s="237">
        <f>CCM_Budget_Year3!J81</f>
        <v>0</v>
      </c>
      <c r="N124" s="85">
        <f>CCM_Budget_Year3!K81</f>
        <v>0</v>
      </c>
      <c r="O124" s="86">
        <f>CCM_Budget_Year3!L81</f>
        <v>0</v>
      </c>
      <c r="P124" s="237">
        <f>CCM_Budget_Year3!M81</f>
        <v>0</v>
      </c>
      <c r="Q124" s="238">
        <f>CCM_Budget_Year3!N81</f>
        <v>0</v>
      </c>
    </row>
    <row r="125" spans="1:17" ht="14.5" thickBot="1" x14ac:dyDescent="0.35">
      <c r="A125" s="239">
        <v>4</v>
      </c>
      <c r="B125" s="239" t="str">
        <f>CCM_Budget_Year3!$D$18</f>
        <v>CCM El Salvador</v>
      </c>
      <c r="C125" s="239" t="str">
        <f>CCM_Budget_Year3!$D$19</f>
        <v>SLV-FUND-2309</v>
      </c>
      <c r="D125" s="239" t="str">
        <f>CCM_Budget_Year3!$D$22</f>
        <v>USD</v>
      </c>
      <c r="E125" s="239">
        <f>CCM_Budget_Year3!$D$25</f>
        <v>0</v>
      </c>
      <c r="F125" s="85" t="str">
        <f>CCM_Budget_Year3!C82</f>
        <v>CCM Funding Agreement</v>
      </c>
      <c r="G125" s="85" t="str">
        <f>CCM_Budget_Year3!D82</f>
        <v>Engagement</v>
      </c>
      <c r="H125" s="85" t="str">
        <f>CCM_Budget_Year3!E82</f>
        <v>Travel related Costs</v>
      </c>
      <c r="I125" s="85" t="str">
        <f>CCM_Budget_Year3!F82</f>
        <v>Other Workshops, Meetings and Trainings</v>
      </c>
      <c r="J125" s="86">
        <f>CCM_Budget_Year3!G82</f>
        <v>2500</v>
      </c>
      <c r="K125" s="86">
        <f>CCM_Budget_Year3!H82</f>
        <v>0</v>
      </c>
      <c r="L125" s="238" t="str">
        <f>CCM_Budget_Year3!I82</f>
        <v>4)  6  Reuniones en el año, con los integrantes de los comités permanentes:Monitoreo y Conjunto y     para la ejecucion de sus planes de trabajo en apoyo al monitoreo estrategico de las subvenciones .estas reuniones serán previo a la reuniónes plenarias de aprobación o Plenaria de Monitoreo donde presentaran sus analisis.</v>
      </c>
      <c r="M125" s="237">
        <f>CCM_Budget_Year3!J82</f>
        <v>0</v>
      </c>
      <c r="N125" s="85">
        <f>CCM_Budget_Year3!K82</f>
        <v>0</v>
      </c>
      <c r="O125" s="86">
        <f>CCM_Budget_Year3!L82</f>
        <v>0</v>
      </c>
      <c r="P125" s="237">
        <f>CCM_Budget_Year3!M82</f>
        <v>0</v>
      </c>
      <c r="Q125" s="238">
        <f>CCM_Budget_Year3!N82</f>
        <v>0</v>
      </c>
    </row>
    <row r="126" spans="1:17" ht="14.5" thickBot="1" x14ac:dyDescent="0.35">
      <c r="A126" s="239">
        <v>5</v>
      </c>
      <c r="B126" s="239" t="str">
        <f>CCM_Budget_Year3!$D$18</f>
        <v>CCM El Salvador</v>
      </c>
      <c r="C126" s="239" t="str">
        <f>CCM_Budget_Year3!$D$19</f>
        <v>SLV-FUND-2309</v>
      </c>
      <c r="D126" s="239" t="str">
        <f>CCM_Budget_Year3!$D$22</f>
        <v>USD</v>
      </c>
      <c r="E126" s="239">
        <f>CCM_Budget_Year3!$D$25</f>
        <v>0</v>
      </c>
      <c r="F126" s="85" t="str">
        <f>CCM_Budget_Year3!C83</f>
        <v>CCM Funding Agreement</v>
      </c>
      <c r="G126" s="85" t="str">
        <f>CCM_Budget_Year3!D83</f>
        <v>Engagement</v>
      </c>
      <c r="H126" s="85" t="str">
        <f>CCM_Budget_Year3!E83</f>
        <v>Travel related Costs</v>
      </c>
      <c r="I126" s="85" t="str">
        <f>CCM_Budget_Year3!F83</f>
        <v>Regular consultation meetings with CCM constituencies</v>
      </c>
      <c r="J126" s="86">
        <f>CCM_Budget_Year3!G83</f>
        <v>5000</v>
      </c>
      <c r="K126" s="86">
        <f>CCM_Budget_Year3!H83</f>
        <v>0</v>
      </c>
      <c r="L126" s="238" t="str">
        <f>CCM_Budget_Year3!I83</f>
        <v>5)  Movilización de miembros de sociedad civil  para promover la participación en las actividades del MCP-ES. El  cálculo   se hace en base al número de reuniones programadas y miembros de sociedad civil a los que se les provee apoyo.</v>
      </c>
      <c r="M126" s="237">
        <f>CCM_Budget_Year3!J83</f>
        <v>0</v>
      </c>
      <c r="N126" s="85">
        <f>CCM_Budget_Year3!K83</f>
        <v>0</v>
      </c>
      <c r="O126" s="86">
        <f>CCM_Budget_Year3!L83</f>
        <v>0</v>
      </c>
      <c r="P126" s="237">
        <f>CCM_Budget_Year3!M83</f>
        <v>0</v>
      </c>
      <c r="Q126" s="238">
        <f>CCM_Budget_Year3!N83</f>
        <v>0</v>
      </c>
    </row>
    <row r="127" spans="1:17" ht="14.5" thickBot="1" x14ac:dyDescent="0.35">
      <c r="A127" s="239">
        <v>6</v>
      </c>
      <c r="B127" s="239" t="str">
        <f>CCM_Budget_Year3!$D$18</f>
        <v>CCM El Salvador</v>
      </c>
      <c r="C127" s="239" t="str">
        <f>CCM_Budget_Year3!$D$19</f>
        <v>SLV-FUND-2309</v>
      </c>
      <c r="D127" s="239" t="str">
        <f>CCM_Budget_Year3!$D$22</f>
        <v>USD</v>
      </c>
      <c r="E127" s="239">
        <f>CCM_Budget_Year3!$D$25</f>
        <v>0</v>
      </c>
      <c r="F127" s="85" t="str">
        <f>CCM_Budget_Year3!C84</f>
        <v>CCM Funding Agreement</v>
      </c>
      <c r="G127" s="85" t="str">
        <f>CCM_Budget_Year3!D84</f>
        <v>Oversight</v>
      </c>
      <c r="H127" s="85" t="str">
        <f>CCM_Budget_Year3!E84</f>
        <v>Travel related Costs</v>
      </c>
      <c r="I127" s="85" t="str">
        <f>CCM_Budget_Year3!F84</f>
        <v>Site visits</v>
      </c>
      <c r="J127" s="86">
        <f>CCM_Budget_Year3!G84</f>
        <v>3500</v>
      </c>
      <c r="K127" s="86">
        <f>CCM_Budget_Year3!H84</f>
        <v>0</v>
      </c>
      <c r="L127" s="238" t="str">
        <f>CCM_Budget_Year3!I84</f>
        <v>6) Visitas al terreno, para dar seguimiento a los proyectos y validar la información presentada por los RPs en los tableros de mando se realizarán 3 visitas de campo por semestre, (2 de VIH, 1 de TB). Se espera que la mayoría de los miembros del comite de ME participen en al menos una de las visitas. Se invitará también a otras personas que no son miembros del MCP-ES, se dá prioridad a la participación de personas de las poblaciones clave y afectadas.</v>
      </c>
      <c r="M127" s="237">
        <f>CCM_Budget_Year3!J84</f>
        <v>0</v>
      </c>
      <c r="N127" s="85">
        <f>CCM_Budget_Year3!K84</f>
        <v>0</v>
      </c>
      <c r="O127" s="86">
        <f>CCM_Budget_Year3!L84</f>
        <v>0</v>
      </c>
      <c r="P127" s="237">
        <f>CCM_Budget_Year3!M84</f>
        <v>0</v>
      </c>
      <c r="Q127" s="238">
        <f>CCM_Budget_Year3!N84</f>
        <v>0</v>
      </c>
    </row>
    <row r="128" spans="1:17" ht="14.5" thickBot="1" x14ac:dyDescent="0.35">
      <c r="A128" s="239">
        <v>7</v>
      </c>
      <c r="B128" s="239" t="str">
        <f>CCM_Budget_Year3!$D$18</f>
        <v>CCM El Salvador</v>
      </c>
      <c r="C128" s="239" t="str">
        <f>CCM_Budget_Year3!$D$19</f>
        <v>SLV-FUND-2309</v>
      </c>
      <c r="D128" s="239" t="str">
        <f>CCM_Budget_Year3!$D$22</f>
        <v>USD</v>
      </c>
      <c r="E128" s="239">
        <f>CCM_Budget_Year3!$D$25</f>
        <v>0</v>
      </c>
      <c r="F128" s="85" t="str">
        <f>CCM_Budget_Year3!C85</f>
        <v>CCM Funding Agreement</v>
      </c>
      <c r="G128" s="85" t="str">
        <f>CCM_Budget_Year3!D85</f>
        <v>Engagement</v>
      </c>
      <c r="H128" s="85" t="str">
        <f>CCM_Budget_Year3!E85</f>
        <v>Travel related Costs</v>
      </c>
      <c r="I128" s="85" t="str">
        <f>CCM_Budget_Year3!F85</f>
        <v>Constituency elections</v>
      </c>
      <c r="J128" s="86">
        <f>CCM_Budget_Year3!G85</f>
        <v>6000</v>
      </c>
      <c r="K128" s="86">
        <f>CCM_Budget_Year3!H85</f>
        <v>0</v>
      </c>
      <c r="L128" s="238" t="str">
        <f>CCM_Budget_Year3!I85</f>
        <v>7)  Se celebrarán reuniones con los subsectores de socedad civil para elegir a los representantes del periódo de Julio 2025 a Junio2028</v>
      </c>
      <c r="M128" s="237">
        <f>CCM_Budget_Year3!J85</f>
        <v>0</v>
      </c>
      <c r="N128" s="85">
        <f>CCM_Budget_Year3!K85</f>
        <v>0</v>
      </c>
      <c r="O128" s="86">
        <f>CCM_Budget_Year3!L85</f>
        <v>0</v>
      </c>
      <c r="P128" s="237">
        <f>CCM_Budget_Year3!M85</f>
        <v>0</v>
      </c>
      <c r="Q128" s="238">
        <f>CCM_Budget_Year3!N85</f>
        <v>0</v>
      </c>
    </row>
    <row r="129" spans="1:17" ht="14.5" thickBot="1" x14ac:dyDescent="0.35">
      <c r="A129" s="239">
        <v>8</v>
      </c>
      <c r="B129" s="239" t="str">
        <f>CCM_Budget_Year3!$D$18</f>
        <v>CCM El Salvador</v>
      </c>
      <c r="C129" s="239" t="str">
        <f>CCM_Budget_Year3!$D$19</f>
        <v>SLV-FUND-2309</v>
      </c>
      <c r="D129" s="239" t="str">
        <f>CCM_Budget_Year3!$D$22</f>
        <v>USD</v>
      </c>
      <c r="E129" s="239">
        <f>CCM_Budget_Year3!$D$25</f>
        <v>0</v>
      </c>
      <c r="F129" s="85" t="str">
        <f>CCM_Budget_Year3!C86</f>
        <v>CCM Funding Agreement</v>
      </c>
      <c r="G129" s="85" t="str">
        <f>CCM_Budget_Year3!D86</f>
        <v>Engagement</v>
      </c>
      <c r="H129" s="85" t="str">
        <f>CCM_Budget_Year3!E86</f>
        <v>Travel related Costs</v>
      </c>
      <c r="I129" s="85" t="str">
        <f>CCM_Budget_Year3!F86</f>
        <v>Other Workshops, Meetings and Trainings</v>
      </c>
      <c r="J129" s="86">
        <f>CCM_Budget_Year3!G86</f>
        <v>4000</v>
      </c>
      <c r="K129" s="86">
        <f>CCM_Budget_Year3!H86</f>
        <v>0</v>
      </c>
      <c r="L129" s="238" t="str">
        <f>CCM_Budget_Year3!I86</f>
        <v>8) Continuar con el fortalecimiento de miembros, se implementará proceso de induccion para nuevos miembros de sociedad civil en el segundo semestre del año e incluye  un  taller de monitoreo estrategico por el ingreso  de nuevos miembros.</v>
      </c>
      <c r="M129" s="237">
        <f>CCM_Budget_Year3!J86</f>
        <v>0</v>
      </c>
      <c r="N129" s="85">
        <f>CCM_Budget_Year3!K86</f>
        <v>0</v>
      </c>
      <c r="O129" s="86">
        <f>CCM_Budget_Year3!L86</f>
        <v>0</v>
      </c>
      <c r="P129" s="237">
        <f>CCM_Budget_Year3!M86</f>
        <v>0</v>
      </c>
      <c r="Q129" s="238">
        <f>CCM_Budget_Year3!N86</f>
        <v>0</v>
      </c>
    </row>
    <row r="130" spans="1:17" ht="14.5" thickBot="1" x14ac:dyDescent="0.35">
      <c r="A130" s="239">
        <v>9</v>
      </c>
      <c r="B130" s="239" t="str">
        <f>CCM_Budget_Year3!$D$18</f>
        <v>CCM El Salvador</v>
      </c>
      <c r="C130" s="239" t="str">
        <f>CCM_Budget_Year3!$D$19</f>
        <v>SLV-FUND-2309</v>
      </c>
      <c r="D130" s="239" t="str">
        <f>CCM_Budget_Year3!$D$22</f>
        <v>USD</v>
      </c>
      <c r="E130" s="239">
        <f>CCM_Budget_Year3!$D$25</f>
        <v>0</v>
      </c>
      <c r="F130" s="85" t="str">
        <f>CCM_Budget_Year3!C87</f>
        <v>CCM Funding Agreement</v>
      </c>
      <c r="G130" s="85" t="str">
        <f>CCM_Budget_Year3!D87</f>
        <v>Operations</v>
      </c>
      <c r="H130" s="85" t="str">
        <f>CCM_Budget_Year3!E87</f>
        <v>Travel related Costs</v>
      </c>
      <c r="I130" s="85" t="str">
        <f>CCM_Budget_Year3!F87</f>
        <v>Annual CCM retreat</v>
      </c>
      <c r="J130" s="86">
        <f>CCM_Budget_Year3!G87</f>
        <v>5500</v>
      </c>
      <c r="K130" s="86">
        <f>CCM_Budget_Year3!H87</f>
        <v>0</v>
      </c>
      <c r="L130" s="238" t="str">
        <f>CCM_Budget_Year3!I87</f>
        <v>9)  VIII Retiro anual para miembros del MCP-ES se priorizará el tema de autocuido en el la agenda del retiro . El presupuesto incluye alojamiento, alimentación, movilización, articulos promocionales y otros.</v>
      </c>
      <c r="M130" s="237">
        <f>CCM_Budget_Year3!J87</f>
        <v>0</v>
      </c>
      <c r="N130" s="85">
        <f>CCM_Budget_Year3!K87</f>
        <v>0</v>
      </c>
      <c r="O130" s="86">
        <f>CCM_Budget_Year3!L87</f>
        <v>0</v>
      </c>
      <c r="P130" s="237">
        <f>CCM_Budget_Year3!M87</f>
        <v>0</v>
      </c>
      <c r="Q130" s="238">
        <f>CCM_Budget_Year3!N87</f>
        <v>0</v>
      </c>
    </row>
    <row r="131" spans="1:17" ht="14.5" thickBot="1" x14ac:dyDescent="0.35">
      <c r="A131" s="239">
        <v>10</v>
      </c>
      <c r="B131" s="239" t="str">
        <f>CCM_Budget_Year3!$D$18</f>
        <v>CCM El Salvador</v>
      </c>
      <c r="C131" s="239" t="str">
        <f>CCM_Budget_Year3!$D$19</f>
        <v>SLV-FUND-2309</v>
      </c>
      <c r="D131" s="239" t="str">
        <f>CCM_Budget_Year3!$D$22</f>
        <v>USD</v>
      </c>
      <c r="E131" s="239">
        <f>CCM_Budget_Year3!$D$25</f>
        <v>0</v>
      </c>
      <c r="F131" s="85" t="str">
        <f>CCM_Budget_Year3!C88</f>
        <v>CCM Funding Agreement</v>
      </c>
      <c r="G131" s="85" t="str">
        <f>CCM_Budget_Year3!D88</f>
        <v>Oversight</v>
      </c>
      <c r="H131" s="85" t="str">
        <f>CCM_Budget_Year3!E88</f>
        <v>Travel related Costs</v>
      </c>
      <c r="I131" s="85" t="str">
        <f>CCM_Budget_Year3!F88</f>
        <v>Other Workshops, Meetings and Trainings</v>
      </c>
      <c r="J131" s="86">
        <f>CCM_Budget_Year3!G88</f>
        <v>4500</v>
      </c>
      <c r="K131" s="86">
        <f>CCM_Budget_Year3!H88</f>
        <v>0</v>
      </c>
      <c r="L131" s="238" t="str">
        <f>CCM_Budget_Year3!I88</f>
        <v>10)  Durante el año se elaborarán 2  boletines informativos de manera electrónica, para dar a conocer las actividades que desarrolla el mecanismo, se dinamizara el usó de las resde sociales y  página web y  para compartir la información con el público en general y los sectores constituyentes. Se implementaran acciones para fotalecer la comunicacione en linea en apoyo a la estrategia de posicionamiento.</v>
      </c>
      <c r="M131" s="237">
        <f>CCM_Budget_Year3!J88</f>
        <v>0</v>
      </c>
      <c r="N131" s="85">
        <f>CCM_Budget_Year3!K88</f>
        <v>0</v>
      </c>
      <c r="O131" s="86">
        <f>CCM_Budget_Year3!L88</f>
        <v>0</v>
      </c>
      <c r="P131" s="237">
        <f>CCM_Budget_Year3!M88</f>
        <v>0</v>
      </c>
      <c r="Q131" s="238">
        <f>CCM_Budget_Year3!N88</f>
        <v>0</v>
      </c>
    </row>
    <row r="132" spans="1:17" ht="14.5" thickBot="1" x14ac:dyDescent="0.35">
      <c r="A132" s="239">
        <v>11</v>
      </c>
      <c r="B132" s="239" t="str">
        <f>CCM_Budget_Year3!$D$18</f>
        <v>CCM El Salvador</v>
      </c>
      <c r="C132" s="239" t="str">
        <f>CCM_Budget_Year3!$D$19</f>
        <v>SLV-FUND-2309</v>
      </c>
      <c r="D132" s="239" t="str">
        <f>CCM_Budget_Year3!$D$22</f>
        <v>USD</v>
      </c>
      <c r="E132" s="239">
        <f>CCM_Budget_Year3!$D$25</f>
        <v>0</v>
      </c>
      <c r="F132" s="85" t="str">
        <f>CCM_Budget_Year3!C89</f>
        <v>CCM Funding Agreement</v>
      </c>
      <c r="G132" s="85" t="str">
        <f>CCM_Budget_Year3!D89</f>
        <v>Engagement</v>
      </c>
      <c r="H132" s="85" t="str">
        <f>CCM_Budget_Year3!E89</f>
        <v>Travel related Costs</v>
      </c>
      <c r="I132" s="85" t="str">
        <f>CCM_Budget_Year3!F89</f>
        <v>Training on Community Based Monitoring (CBM) data tools and analysis</v>
      </c>
      <c r="J132" s="86">
        <f>CCM_Budget_Year3!G89</f>
        <v>2000</v>
      </c>
      <c r="K132" s="86">
        <f>CCM_Budget_Year3!H89</f>
        <v>0</v>
      </c>
      <c r="L132" s="238" t="str">
        <f>CCM_Budget_Year3!I89</f>
        <v>11)  Se desarrollará  Taller para fortalecimiento a miembros  de sociedad civil en monitoreo basado en la comunidad (CBM), los fondos incluyen materiales fungibles, movilizacion, alojamiento, alimentacion y otros, según aplique .</v>
      </c>
      <c r="M132" s="237">
        <f>CCM_Budget_Year3!J89</f>
        <v>0</v>
      </c>
      <c r="N132" s="85">
        <f>CCM_Budget_Year3!K89</f>
        <v>0</v>
      </c>
      <c r="O132" s="86">
        <f>CCM_Budget_Year3!L89</f>
        <v>0</v>
      </c>
      <c r="P132" s="237">
        <f>CCM_Budget_Year3!M89</f>
        <v>0</v>
      </c>
      <c r="Q132" s="238">
        <f>CCM_Budget_Year3!N89</f>
        <v>0</v>
      </c>
    </row>
    <row r="133" spans="1:17" ht="14.5" thickBot="1" x14ac:dyDescent="0.35">
      <c r="A133" s="239">
        <v>12</v>
      </c>
      <c r="B133" s="239" t="str">
        <f>CCM_Budget_Year3!$D$18</f>
        <v>CCM El Salvador</v>
      </c>
      <c r="C133" s="239" t="str">
        <f>CCM_Budget_Year3!$D$19</f>
        <v>SLV-FUND-2309</v>
      </c>
      <c r="D133" s="239" t="str">
        <f>CCM_Budget_Year3!$D$22</f>
        <v>USD</v>
      </c>
      <c r="E133" s="239">
        <f>CCM_Budget_Year3!$D$25</f>
        <v>0</v>
      </c>
      <c r="F133" s="85">
        <f>CCM_Budget_Year3!C90</f>
        <v>0</v>
      </c>
      <c r="G133" s="85">
        <f>CCM_Budget_Year3!D90</f>
        <v>0</v>
      </c>
      <c r="H133" s="85">
        <f>CCM_Budget_Year3!E90</f>
        <v>0</v>
      </c>
      <c r="I133" s="85">
        <f>CCM_Budget_Year3!F90</f>
        <v>0</v>
      </c>
      <c r="J133" s="86">
        <f>CCM_Budget_Year3!G90</f>
        <v>0</v>
      </c>
      <c r="K133" s="86">
        <f>CCM_Budget_Year3!H90</f>
        <v>0</v>
      </c>
      <c r="L133" s="238">
        <f>CCM_Budget_Year3!I90</f>
        <v>0</v>
      </c>
      <c r="M133" s="237" t="str">
        <f>CCM_Budget_Year3!J90</f>
        <v/>
      </c>
      <c r="N133" s="85">
        <f>CCM_Budget_Year3!K90</f>
        <v>0</v>
      </c>
      <c r="O133" s="86">
        <f>CCM_Budget_Year3!L90</f>
        <v>0</v>
      </c>
      <c r="P133" s="237" t="str">
        <f>CCM_Budget_Year3!M90</f>
        <v/>
      </c>
      <c r="Q133" s="238">
        <f>CCM_Budget_Year3!N90</f>
        <v>0</v>
      </c>
    </row>
    <row r="134" spans="1:17" ht="14.5" thickBot="1" x14ac:dyDescent="0.35">
      <c r="A134" s="239">
        <v>13</v>
      </c>
      <c r="B134" s="239" t="str">
        <f>CCM_Budget_Year3!$D$18</f>
        <v>CCM El Salvador</v>
      </c>
      <c r="C134" s="239" t="str">
        <f>CCM_Budget_Year3!$D$19</f>
        <v>SLV-FUND-2309</v>
      </c>
      <c r="D134" s="239" t="str">
        <f>CCM_Budget_Year3!$D$22</f>
        <v>USD</v>
      </c>
      <c r="E134" s="239">
        <f>CCM_Budget_Year3!$D$25</f>
        <v>0</v>
      </c>
      <c r="F134" s="85">
        <f>CCM_Budget_Year3!C91</f>
        <v>0</v>
      </c>
      <c r="G134" s="85">
        <f>CCM_Budget_Year3!D91</f>
        <v>0</v>
      </c>
      <c r="H134" s="85">
        <f>CCM_Budget_Year3!E91</f>
        <v>0</v>
      </c>
      <c r="I134" s="85">
        <f>CCM_Budget_Year3!F91</f>
        <v>0</v>
      </c>
      <c r="J134" s="86">
        <f>CCM_Budget_Year3!G91</f>
        <v>0</v>
      </c>
      <c r="K134" s="86">
        <f>CCM_Budget_Year3!H91</f>
        <v>0</v>
      </c>
      <c r="L134" s="238">
        <f>CCM_Budget_Year3!I91</f>
        <v>0</v>
      </c>
      <c r="M134" s="237" t="str">
        <f>CCM_Budget_Year3!J91</f>
        <v/>
      </c>
      <c r="N134" s="85">
        <f>CCM_Budget_Year3!K91</f>
        <v>0</v>
      </c>
      <c r="O134" s="86">
        <f>CCM_Budget_Year3!L91</f>
        <v>0</v>
      </c>
      <c r="P134" s="237" t="str">
        <f>CCM_Budget_Year3!M91</f>
        <v/>
      </c>
      <c r="Q134" s="238">
        <f>CCM_Budget_Year3!N91</f>
        <v>0</v>
      </c>
    </row>
    <row r="135" spans="1:17" ht="14.5" thickBot="1" x14ac:dyDescent="0.35">
      <c r="A135" s="239">
        <v>14</v>
      </c>
      <c r="B135" s="239" t="str">
        <f>CCM_Budget_Year3!$D$18</f>
        <v>CCM El Salvador</v>
      </c>
      <c r="C135" s="239" t="str">
        <f>CCM_Budget_Year3!$D$19</f>
        <v>SLV-FUND-2309</v>
      </c>
      <c r="D135" s="239" t="str">
        <f>CCM_Budget_Year3!$D$22</f>
        <v>USD</v>
      </c>
      <c r="E135" s="239">
        <f>CCM_Budget_Year3!$D$25</f>
        <v>0</v>
      </c>
      <c r="F135" s="85">
        <f>CCM_Budget_Year3!C92</f>
        <v>0</v>
      </c>
      <c r="G135" s="85">
        <f>CCM_Budget_Year3!D92</f>
        <v>0</v>
      </c>
      <c r="H135" s="85">
        <f>CCM_Budget_Year3!E92</f>
        <v>0</v>
      </c>
      <c r="I135" s="85">
        <f>CCM_Budget_Year3!F92</f>
        <v>0</v>
      </c>
      <c r="J135" s="86">
        <f>CCM_Budget_Year3!G92</f>
        <v>0</v>
      </c>
      <c r="K135" s="86">
        <f>CCM_Budget_Year3!H92</f>
        <v>0</v>
      </c>
      <c r="L135" s="238">
        <f>CCM_Budget_Year3!I92</f>
        <v>0</v>
      </c>
      <c r="M135" s="237" t="str">
        <f>CCM_Budget_Year3!J92</f>
        <v/>
      </c>
      <c r="N135" s="85">
        <f>CCM_Budget_Year3!K92</f>
        <v>0</v>
      </c>
      <c r="O135" s="86">
        <f>CCM_Budget_Year3!L92</f>
        <v>0</v>
      </c>
      <c r="P135" s="237" t="str">
        <f>CCM_Budget_Year3!M92</f>
        <v/>
      </c>
      <c r="Q135" s="238">
        <f>CCM_Budget_Year3!N92</f>
        <v>0</v>
      </c>
    </row>
    <row r="136" spans="1:17" ht="14.5" thickBot="1" x14ac:dyDescent="0.35">
      <c r="A136" s="239">
        <v>15</v>
      </c>
      <c r="B136" s="239" t="str">
        <f>CCM_Budget_Year3!$D$18</f>
        <v>CCM El Salvador</v>
      </c>
      <c r="C136" s="239" t="str">
        <f>CCM_Budget_Year3!$D$19</f>
        <v>SLV-FUND-2309</v>
      </c>
      <c r="D136" s="239" t="str">
        <f>CCM_Budget_Year3!$D$22</f>
        <v>USD</v>
      </c>
      <c r="E136" s="239">
        <f>CCM_Budget_Year3!$D$25</f>
        <v>0</v>
      </c>
      <c r="F136" s="85">
        <f>CCM_Budget_Year3!C93</f>
        <v>0</v>
      </c>
      <c r="G136" s="85">
        <f>CCM_Budget_Year3!D93</f>
        <v>0</v>
      </c>
      <c r="H136" s="85">
        <f>CCM_Budget_Year3!E93</f>
        <v>0</v>
      </c>
      <c r="I136" s="85">
        <f>CCM_Budget_Year3!F93</f>
        <v>0</v>
      </c>
      <c r="J136" s="86">
        <f>CCM_Budget_Year3!G93</f>
        <v>0</v>
      </c>
      <c r="K136" s="86">
        <f>CCM_Budget_Year3!H93</f>
        <v>0</v>
      </c>
      <c r="L136" s="238">
        <f>CCM_Budget_Year3!I93</f>
        <v>0</v>
      </c>
      <c r="M136" s="237" t="str">
        <f>CCM_Budget_Year3!J93</f>
        <v/>
      </c>
      <c r="N136" s="85">
        <f>CCM_Budget_Year3!K93</f>
        <v>0</v>
      </c>
      <c r="O136" s="86">
        <f>CCM_Budget_Year3!L93</f>
        <v>0</v>
      </c>
      <c r="P136" s="237" t="str">
        <f>CCM_Budget_Year3!M93</f>
        <v/>
      </c>
      <c r="Q136" s="238">
        <f>CCM_Budget_Year3!N93</f>
        <v>0</v>
      </c>
    </row>
    <row r="137" spans="1:17" ht="14.5" thickBot="1" x14ac:dyDescent="0.35">
      <c r="A137" s="239">
        <v>16</v>
      </c>
      <c r="B137" s="239" t="str">
        <f>CCM_Budget_Year3!$D$18</f>
        <v>CCM El Salvador</v>
      </c>
      <c r="C137" s="239" t="str">
        <f>CCM_Budget_Year3!$D$19</f>
        <v>SLV-FUND-2309</v>
      </c>
      <c r="D137" s="239" t="str">
        <f>CCM_Budget_Year3!$D$22</f>
        <v>USD</v>
      </c>
      <c r="E137" s="239">
        <f>CCM_Budget_Year3!$D$25</f>
        <v>0</v>
      </c>
      <c r="F137" s="85">
        <f>CCM_Budget_Year3!C94</f>
        <v>0</v>
      </c>
      <c r="G137" s="85">
        <f>CCM_Budget_Year3!D94</f>
        <v>0</v>
      </c>
      <c r="H137" s="85">
        <f>CCM_Budget_Year3!E94</f>
        <v>0</v>
      </c>
      <c r="I137" s="85">
        <f>CCM_Budget_Year3!F94</f>
        <v>0</v>
      </c>
      <c r="J137" s="86">
        <f>CCM_Budget_Year3!G94</f>
        <v>0</v>
      </c>
      <c r="K137" s="86">
        <f>CCM_Budget_Year3!H94</f>
        <v>0</v>
      </c>
      <c r="L137" s="238">
        <f>CCM_Budget_Year3!I94</f>
        <v>0</v>
      </c>
      <c r="M137" s="237" t="str">
        <f>CCM_Budget_Year3!J94</f>
        <v/>
      </c>
      <c r="N137" s="85">
        <f>CCM_Budget_Year3!K94</f>
        <v>0</v>
      </c>
      <c r="O137" s="86">
        <f>CCM_Budget_Year3!L94</f>
        <v>0</v>
      </c>
      <c r="P137" s="237" t="str">
        <f>CCM_Budget_Year3!M94</f>
        <v/>
      </c>
      <c r="Q137" s="238">
        <f>CCM_Budget_Year3!N94</f>
        <v>0</v>
      </c>
    </row>
    <row r="138" spans="1:17" ht="14.5" thickBot="1" x14ac:dyDescent="0.35">
      <c r="A138" s="239">
        <v>17</v>
      </c>
      <c r="B138" s="239" t="str">
        <f>CCM_Budget_Year3!$D$18</f>
        <v>CCM El Salvador</v>
      </c>
      <c r="C138" s="239" t="str">
        <f>CCM_Budget_Year3!$D$19</f>
        <v>SLV-FUND-2309</v>
      </c>
      <c r="D138" s="239" t="str">
        <f>CCM_Budget_Year3!$D$22</f>
        <v>USD</v>
      </c>
      <c r="E138" s="239">
        <f>CCM_Budget_Year3!$D$25</f>
        <v>0</v>
      </c>
      <c r="F138" s="85">
        <f>CCM_Budget_Year3!C95</f>
        <v>0</v>
      </c>
      <c r="G138" s="85">
        <f>CCM_Budget_Year3!D95</f>
        <v>0</v>
      </c>
      <c r="H138" s="85">
        <f>CCM_Budget_Year3!E95</f>
        <v>0</v>
      </c>
      <c r="I138" s="85">
        <f>CCM_Budget_Year3!F95</f>
        <v>0</v>
      </c>
      <c r="J138" s="86">
        <f>CCM_Budget_Year3!G95</f>
        <v>0</v>
      </c>
      <c r="K138" s="86">
        <f>CCM_Budget_Year3!H95</f>
        <v>0</v>
      </c>
      <c r="L138" s="238">
        <f>CCM_Budget_Year3!I95</f>
        <v>0</v>
      </c>
      <c r="M138" s="237" t="str">
        <f>CCM_Budget_Year3!J95</f>
        <v/>
      </c>
      <c r="N138" s="85">
        <f>CCM_Budget_Year3!K95</f>
        <v>0</v>
      </c>
      <c r="O138" s="86">
        <f>CCM_Budget_Year3!L95</f>
        <v>0</v>
      </c>
      <c r="P138" s="237" t="str">
        <f>CCM_Budget_Year3!M95</f>
        <v/>
      </c>
      <c r="Q138" s="238">
        <f>CCM_Budget_Year3!N95</f>
        <v>0</v>
      </c>
    </row>
    <row r="139" spans="1:17" ht="14.5" thickBot="1" x14ac:dyDescent="0.35">
      <c r="A139" s="239">
        <v>18</v>
      </c>
      <c r="B139" s="239" t="str">
        <f>CCM_Budget_Year3!$D$18</f>
        <v>CCM El Salvador</v>
      </c>
      <c r="C139" s="239" t="str">
        <f>CCM_Budget_Year3!$D$19</f>
        <v>SLV-FUND-2309</v>
      </c>
      <c r="D139" s="239" t="str">
        <f>CCM_Budget_Year3!$D$22</f>
        <v>USD</v>
      </c>
      <c r="E139" s="239">
        <f>CCM_Budget_Year3!$D$25</f>
        <v>0</v>
      </c>
      <c r="F139" s="85">
        <f>CCM_Budget_Year3!C96</f>
        <v>0</v>
      </c>
      <c r="G139" s="85">
        <f>CCM_Budget_Year3!D96</f>
        <v>0</v>
      </c>
      <c r="H139" s="85">
        <f>CCM_Budget_Year3!E96</f>
        <v>0</v>
      </c>
      <c r="I139" s="85">
        <f>CCM_Budget_Year3!F96</f>
        <v>0</v>
      </c>
      <c r="J139" s="86">
        <f>CCM_Budget_Year3!G96</f>
        <v>0</v>
      </c>
      <c r="K139" s="86">
        <f>CCM_Budget_Year3!H96</f>
        <v>0</v>
      </c>
      <c r="L139" s="238">
        <f>CCM_Budget_Year3!I96</f>
        <v>0</v>
      </c>
      <c r="M139" s="237" t="str">
        <f>CCM_Budget_Year3!J96</f>
        <v/>
      </c>
      <c r="N139" s="85">
        <f>CCM_Budget_Year3!K96</f>
        <v>0</v>
      </c>
      <c r="O139" s="86">
        <f>CCM_Budget_Year3!L96</f>
        <v>0</v>
      </c>
      <c r="P139" s="237" t="str">
        <f>CCM_Budget_Year3!M96</f>
        <v/>
      </c>
      <c r="Q139" s="238">
        <f>CCM_Budget_Year3!N96</f>
        <v>0</v>
      </c>
    </row>
    <row r="140" spans="1:17" ht="14.5" thickBot="1" x14ac:dyDescent="0.35">
      <c r="A140" s="239">
        <v>19</v>
      </c>
      <c r="B140" s="239" t="str">
        <f>CCM_Budget_Year3!$D$18</f>
        <v>CCM El Salvador</v>
      </c>
      <c r="C140" s="239" t="str">
        <f>CCM_Budget_Year3!$D$19</f>
        <v>SLV-FUND-2309</v>
      </c>
      <c r="D140" s="239" t="str">
        <f>CCM_Budget_Year3!$D$22</f>
        <v>USD</v>
      </c>
      <c r="E140" s="239">
        <f>CCM_Budget_Year3!$D$25</f>
        <v>0</v>
      </c>
      <c r="F140" s="85">
        <f>CCM_Budget_Year3!C97</f>
        <v>0</v>
      </c>
      <c r="G140" s="85">
        <f>CCM_Budget_Year3!D97</f>
        <v>0</v>
      </c>
      <c r="H140" s="85">
        <f>CCM_Budget_Year3!E97</f>
        <v>0</v>
      </c>
      <c r="I140" s="85">
        <f>CCM_Budget_Year3!F97</f>
        <v>0</v>
      </c>
      <c r="J140" s="86">
        <f>CCM_Budget_Year3!G97</f>
        <v>0</v>
      </c>
      <c r="K140" s="86">
        <f>CCM_Budget_Year3!H97</f>
        <v>0</v>
      </c>
      <c r="L140" s="238">
        <f>CCM_Budget_Year3!I97</f>
        <v>0</v>
      </c>
      <c r="M140" s="237" t="str">
        <f>CCM_Budget_Year3!J97</f>
        <v/>
      </c>
      <c r="N140" s="85">
        <f>CCM_Budget_Year3!K97</f>
        <v>0</v>
      </c>
      <c r="O140" s="86">
        <f>CCM_Budget_Year3!L97</f>
        <v>0</v>
      </c>
      <c r="P140" s="237" t="str">
        <f>CCM_Budget_Year3!M97</f>
        <v/>
      </c>
      <c r="Q140" s="238">
        <f>CCM_Budget_Year3!N97</f>
        <v>0</v>
      </c>
    </row>
    <row r="141" spans="1:17" ht="14.5" thickBot="1" x14ac:dyDescent="0.35">
      <c r="A141" s="239">
        <v>20</v>
      </c>
      <c r="B141" s="239" t="str">
        <f>CCM_Budget_Year3!$D$18</f>
        <v>CCM El Salvador</v>
      </c>
      <c r="C141" s="239" t="str">
        <f>CCM_Budget_Year3!$D$19</f>
        <v>SLV-FUND-2309</v>
      </c>
      <c r="D141" s="239" t="str">
        <f>CCM_Budget_Year3!$D$22</f>
        <v>USD</v>
      </c>
      <c r="E141" s="239">
        <f>CCM_Budget_Year3!$D$25</f>
        <v>0</v>
      </c>
      <c r="F141" s="85">
        <f>CCM_Budget_Year3!C98</f>
        <v>0</v>
      </c>
      <c r="G141" s="85">
        <f>CCM_Budget_Year3!D98</f>
        <v>0</v>
      </c>
      <c r="H141" s="85">
        <f>CCM_Budget_Year3!E98</f>
        <v>0</v>
      </c>
      <c r="I141" s="85">
        <f>CCM_Budget_Year3!F98</f>
        <v>0</v>
      </c>
      <c r="J141" s="86">
        <f>CCM_Budget_Year3!G98</f>
        <v>0</v>
      </c>
      <c r="K141" s="86">
        <f>CCM_Budget_Year3!H98</f>
        <v>0</v>
      </c>
      <c r="L141" s="238">
        <f>CCM_Budget_Year3!I98</f>
        <v>0</v>
      </c>
      <c r="M141" s="237" t="str">
        <f>CCM_Budget_Year3!J98</f>
        <v/>
      </c>
      <c r="N141" s="85">
        <f>CCM_Budget_Year3!K98</f>
        <v>0</v>
      </c>
      <c r="O141" s="86">
        <f>CCM_Budget_Year3!L98</f>
        <v>0</v>
      </c>
      <c r="P141" s="237" t="str">
        <f>CCM_Budget_Year3!M98</f>
        <v/>
      </c>
      <c r="Q141" s="238">
        <f>CCM_Budget_Year3!N98</f>
        <v>0</v>
      </c>
    </row>
    <row r="142" spans="1:17" ht="14.5" thickBot="1" x14ac:dyDescent="0.35">
      <c r="A142" s="239">
        <v>21</v>
      </c>
      <c r="B142" s="239" t="str">
        <f>CCM_Budget_Year3!$D$18</f>
        <v>CCM El Salvador</v>
      </c>
      <c r="C142" s="239" t="str">
        <f>CCM_Budget_Year3!$D$19</f>
        <v>SLV-FUND-2309</v>
      </c>
      <c r="D142" s="239" t="str">
        <f>CCM_Budget_Year3!$D$22</f>
        <v>USD</v>
      </c>
      <c r="E142" s="239">
        <f>CCM_Budget_Year3!$D$25</f>
        <v>0</v>
      </c>
      <c r="F142" s="85">
        <f>CCM_Budget_Year3!C99</f>
        <v>0</v>
      </c>
      <c r="G142" s="85">
        <f>CCM_Budget_Year3!D99</f>
        <v>0</v>
      </c>
      <c r="H142" s="85">
        <f>CCM_Budget_Year3!E99</f>
        <v>0</v>
      </c>
      <c r="I142" s="85">
        <f>CCM_Budget_Year3!F99</f>
        <v>0</v>
      </c>
      <c r="J142" s="86">
        <f>CCM_Budget_Year3!G99</f>
        <v>0</v>
      </c>
      <c r="K142" s="86">
        <f>CCM_Budget_Year3!H99</f>
        <v>0</v>
      </c>
      <c r="L142" s="238">
        <f>CCM_Budget_Year3!I99</f>
        <v>0</v>
      </c>
      <c r="M142" s="237" t="str">
        <f>CCM_Budget_Year3!J99</f>
        <v/>
      </c>
      <c r="N142" s="85">
        <f>CCM_Budget_Year3!K99</f>
        <v>0</v>
      </c>
      <c r="O142" s="86">
        <f>CCM_Budget_Year3!L99</f>
        <v>0</v>
      </c>
      <c r="P142" s="237" t="str">
        <f>CCM_Budget_Year3!M99</f>
        <v/>
      </c>
      <c r="Q142" s="238">
        <f>CCM_Budget_Year3!N99</f>
        <v>0</v>
      </c>
    </row>
    <row r="143" spans="1:17" ht="14.5" thickBot="1" x14ac:dyDescent="0.35">
      <c r="A143" s="239">
        <v>22</v>
      </c>
      <c r="B143" s="239" t="str">
        <f>CCM_Budget_Year3!$D$18</f>
        <v>CCM El Salvador</v>
      </c>
      <c r="C143" s="239" t="str">
        <f>CCM_Budget_Year3!$D$19</f>
        <v>SLV-FUND-2309</v>
      </c>
      <c r="D143" s="239" t="str">
        <f>CCM_Budget_Year3!$D$22</f>
        <v>USD</v>
      </c>
      <c r="E143" s="239">
        <f>CCM_Budget_Year3!$D$25</f>
        <v>0</v>
      </c>
      <c r="F143" s="85">
        <f>CCM_Budget_Year3!C100</f>
        <v>0</v>
      </c>
      <c r="G143" s="85">
        <f>CCM_Budget_Year3!D100</f>
        <v>0</v>
      </c>
      <c r="H143" s="85">
        <f>CCM_Budget_Year3!E100</f>
        <v>0</v>
      </c>
      <c r="I143" s="85">
        <f>CCM_Budget_Year3!F100</f>
        <v>0</v>
      </c>
      <c r="J143" s="86">
        <f>CCM_Budget_Year3!G100</f>
        <v>0</v>
      </c>
      <c r="K143" s="86">
        <f>CCM_Budget_Year3!H100</f>
        <v>0</v>
      </c>
      <c r="L143" s="238">
        <f>CCM_Budget_Year3!I100</f>
        <v>0</v>
      </c>
      <c r="M143" s="237" t="str">
        <f>CCM_Budget_Year3!J100</f>
        <v/>
      </c>
      <c r="N143" s="85">
        <f>CCM_Budget_Year3!K100</f>
        <v>0</v>
      </c>
      <c r="O143" s="86">
        <f>CCM_Budget_Year3!L100</f>
        <v>0</v>
      </c>
      <c r="P143" s="237" t="str">
        <f>CCM_Budget_Year3!M100</f>
        <v/>
      </c>
      <c r="Q143" s="238">
        <f>CCM_Budget_Year3!N100</f>
        <v>0</v>
      </c>
    </row>
    <row r="144" spans="1:17" ht="14.5" thickBot="1" x14ac:dyDescent="0.35">
      <c r="A144" s="239">
        <v>23</v>
      </c>
      <c r="B144" s="239" t="str">
        <f>CCM_Budget_Year3!$D$18</f>
        <v>CCM El Salvador</v>
      </c>
      <c r="C144" s="239" t="str">
        <f>CCM_Budget_Year3!$D$19</f>
        <v>SLV-FUND-2309</v>
      </c>
      <c r="D144" s="239" t="str">
        <f>CCM_Budget_Year3!$D$22</f>
        <v>USD</v>
      </c>
      <c r="E144" s="239">
        <f>CCM_Budget_Year3!$D$25</f>
        <v>0</v>
      </c>
      <c r="F144" s="85">
        <f>CCM_Budget_Year3!C101</f>
        <v>0</v>
      </c>
      <c r="G144" s="85">
        <f>CCM_Budget_Year3!D101</f>
        <v>0</v>
      </c>
      <c r="H144" s="85">
        <f>CCM_Budget_Year3!E101</f>
        <v>0</v>
      </c>
      <c r="I144" s="85">
        <f>CCM_Budget_Year3!F101</f>
        <v>0</v>
      </c>
      <c r="J144" s="86">
        <f>CCM_Budget_Year3!G101</f>
        <v>0</v>
      </c>
      <c r="K144" s="86">
        <f>CCM_Budget_Year3!H101</f>
        <v>0</v>
      </c>
      <c r="L144" s="238">
        <f>CCM_Budget_Year3!I101</f>
        <v>0</v>
      </c>
      <c r="M144" s="237" t="str">
        <f>CCM_Budget_Year3!J101</f>
        <v/>
      </c>
      <c r="N144" s="85">
        <f>CCM_Budget_Year3!K101</f>
        <v>0</v>
      </c>
      <c r="O144" s="86">
        <f>CCM_Budget_Year3!L101</f>
        <v>0</v>
      </c>
      <c r="P144" s="237" t="str">
        <f>CCM_Budget_Year3!M101</f>
        <v/>
      </c>
      <c r="Q144" s="238">
        <f>CCM_Budget_Year3!N101</f>
        <v>0</v>
      </c>
    </row>
    <row r="145" spans="1:17" ht="14.5" thickBot="1" x14ac:dyDescent="0.35">
      <c r="A145" s="239">
        <v>24</v>
      </c>
      <c r="B145" s="239" t="str">
        <f>CCM_Budget_Year3!$D$18</f>
        <v>CCM El Salvador</v>
      </c>
      <c r="C145" s="239" t="str">
        <f>CCM_Budget_Year3!$D$19</f>
        <v>SLV-FUND-2309</v>
      </c>
      <c r="D145" s="239" t="str">
        <f>CCM_Budget_Year3!$D$22</f>
        <v>USD</v>
      </c>
      <c r="E145" s="239">
        <f>CCM_Budget_Year3!$D$25</f>
        <v>0</v>
      </c>
      <c r="F145" s="85">
        <f>CCM_Budget_Year3!C102</f>
        <v>0</v>
      </c>
      <c r="G145" s="85">
        <f>CCM_Budget_Year3!D102</f>
        <v>0</v>
      </c>
      <c r="H145" s="85">
        <f>CCM_Budget_Year3!E102</f>
        <v>0</v>
      </c>
      <c r="I145" s="85">
        <f>CCM_Budget_Year3!F102</f>
        <v>0</v>
      </c>
      <c r="J145" s="86">
        <f>CCM_Budget_Year3!G102</f>
        <v>0</v>
      </c>
      <c r="K145" s="86">
        <f>CCM_Budget_Year3!H102</f>
        <v>0</v>
      </c>
      <c r="L145" s="238">
        <f>CCM_Budget_Year3!I102</f>
        <v>0</v>
      </c>
      <c r="M145" s="237" t="str">
        <f>CCM_Budget_Year3!J102</f>
        <v/>
      </c>
      <c r="N145" s="85">
        <f>CCM_Budget_Year3!K102</f>
        <v>0</v>
      </c>
      <c r="O145" s="86">
        <f>CCM_Budget_Year3!L102</f>
        <v>0</v>
      </c>
      <c r="P145" s="237" t="str">
        <f>CCM_Budget_Year3!M102</f>
        <v/>
      </c>
      <c r="Q145" s="238">
        <f>CCM_Budget_Year3!N102</f>
        <v>0</v>
      </c>
    </row>
    <row r="146" spans="1:17" ht="14.5" thickBot="1" x14ac:dyDescent="0.35">
      <c r="A146" s="239">
        <v>25</v>
      </c>
      <c r="B146" s="239" t="str">
        <f>CCM_Budget_Year3!$D$18</f>
        <v>CCM El Salvador</v>
      </c>
      <c r="C146" s="239" t="str">
        <f>CCM_Budget_Year3!$D$19</f>
        <v>SLV-FUND-2309</v>
      </c>
      <c r="D146" s="239" t="str">
        <f>CCM_Budget_Year3!$D$22</f>
        <v>USD</v>
      </c>
      <c r="E146" s="239">
        <f>CCM_Budget_Year3!$D$25</f>
        <v>0</v>
      </c>
      <c r="F146" s="85">
        <f>CCM_Budget_Year3!C103</f>
        <v>0</v>
      </c>
      <c r="G146" s="85">
        <f>CCM_Budget_Year3!D103</f>
        <v>0</v>
      </c>
      <c r="H146" s="85">
        <f>CCM_Budget_Year3!E103</f>
        <v>0</v>
      </c>
      <c r="I146" s="85">
        <f>CCM_Budget_Year3!F103</f>
        <v>0</v>
      </c>
      <c r="J146" s="86">
        <f>CCM_Budget_Year3!G103</f>
        <v>0</v>
      </c>
      <c r="K146" s="86">
        <f>CCM_Budget_Year3!H103</f>
        <v>0</v>
      </c>
      <c r="L146" s="238">
        <f>CCM_Budget_Year3!I103</f>
        <v>0</v>
      </c>
      <c r="M146" s="237" t="str">
        <f>CCM_Budget_Year3!J103</f>
        <v/>
      </c>
      <c r="N146" s="85">
        <f>CCM_Budget_Year3!K103</f>
        <v>0</v>
      </c>
      <c r="O146" s="86">
        <f>CCM_Budget_Year3!L103</f>
        <v>0</v>
      </c>
      <c r="P146" s="237" t="str">
        <f>CCM_Budget_Year3!M103</f>
        <v/>
      </c>
      <c r="Q146" s="238">
        <f>CCM_Budget_Year3!N103</f>
        <v>0</v>
      </c>
    </row>
    <row r="147" spans="1:17" ht="14.5" thickBot="1" x14ac:dyDescent="0.35">
      <c r="A147" s="239">
        <v>26</v>
      </c>
      <c r="B147" s="239" t="str">
        <f>CCM_Budget_Year3!$D$18</f>
        <v>CCM El Salvador</v>
      </c>
      <c r="C147" s="239" t="str">
        <f>CCM_Budget_Year3!$D$19</f>
        <v>SLV-FUND-2309</v>
      </c>
      <c r="D147" s="239" t="str">
        <f>CCM_Budget_Year3!$D$22</f>
        <v>USD</v>
      </c>
      <c r="E147" s="239">
        <f>CCM_Budget_Year3!$D$25</f>
        <v>0</v>
      </c>
      <c r="F147" s="85">
        <f>CCM_Budget_Year3!C104</f>
        <v>0</v>
      </c>
      <c r="G147" s="85">
        <f>CCM_Budget_Year3!D104</f>
        <v>0</v>
      </c>
      <c r="H147" s="85">
        <f>CCM_Budget_Year3!E104</f>
        <v>0</v>
      </c>
      <c r="I147" s="85">
        <f>CCM_Budget_Year3!F104</f>
        <v>0</v>
      </c>
      <c r="J147" s="86">
        <f>CCM_Budget_Year3!G104</f>
        <v>0</v>
      </c>
      <c r="K147" s="86">
        <f>CCM_Budget_Year3!H104</f>
        <v>0</v>
      </c>
      <c r="L147" s="238">
        <f>CCM_Budget_Year3!I104</f>
        <v>0</v>
      </c>
      <c r="M147" s="237" t="str">
        <f>CCM_Budget_Year3!J104</f>
        <v/>
      </c>
      <c r="N147" s="85">
        <f>CCM_Budget_Year3!K104</f>
        <v>0</v>
      </c>
      <c r="O147" s="86">
        <f>CCM_Budget_Year3!L104</f>
        <v>0</v>
      </c>
      <c r="P147" s="237" t="str">
        <f>CCM_Budget_Year3!M104</f>
        <v/>
      </c>
      <c r="Q147" s="238">
        <f>CCM_Budget_Year3!N104</f>
        <v>0</v>
      </c>
    </row>
    <row r="148" spans="1:17" ht="14.5" thickBot="1" x14ac:dyDescent="0.35">
      <c r="A148" s="239">
        <v>27</v>
      </c>
      <c r="B148" s="239" t="str">
        <f>CCM_Budget_Year3!$D$18</f>
        <v>CCM El Salvador</v>
      </c>
      <c r="C148" s="239" t="str">
        <f>CCM_Budget_Year3!$D$19</f>
        <v>SLV-FUND-2309</v>
      </c>
      <c r="D148" s="239" t="str">
        <f>CCM_Budget_Year3!$D$22</f>
        <v>USD</v>
      </c>
      <c r="E148" s="239">
        <f>CCM_Budget_Year3!$D$25</f>
        <v>0</v>
      </c>
      <c r="F148" s="85">
        <f>CCM_Budget_Year3!C105</f>
        <v>0</v>
      </c>
      <c r="G148" s="85">
        <f>CCM_Budget_Year3!D105</f>
        <v>0</v>
      </c>
      <c r="H148" s="85">
        <f>CCM_Budget_Year3!E105</f>
        <v>0</v>
      </c>
      <c r="I148" s="85">
        <f>CCM_Budget_Year3!F105</f>
        <v>0</v>
      </c>
      <c r="J148" s="86">
        <f>CCM_Budget_Year3!G105</f>
        <v>0</v>
      </c>
      <c r="K148" s="86">
        <f>CCM_Budget_Year3!H105</f>
        <v>0</v>
      </c>
      <c r="L148" s="238">
        <f>CCM_Budget_Year3!I105</f>
        <v>0</v>
      </c>
      <c r="M148" s="237" t="str">
        <f>CCM_Budget_Year3!J105</f>
        <v/>
      </c>
      <c r="N148" s="85">
        <f>CCM_Budget_Year3!K105</f>
        <v>0</v>
      </c>
      <c r="O148" s="86">
        <f>CCM_Budget_Year3!L105</f>
        <v>0</v>
      </c>
      <c r="P148" s="237" t="str">
        <f>CCM_Budget_Year3!M105</f>
        <v/>
      </c>
      <c r="Q148" s="238">
        <f>CCM_Budget_Year3!N105</f>
        <v>0</v>
      </c>
    </row>
    <row r="149" spans="1:17" ht="14.5" thickBot="1" x14ac:dyDescent="0.35">
      <c r="A149" s="239">
        <v>28</v>
      </c>
      <c r="B149" s="239" t="str">
        <f>CCM_Budget_Year3!$D$18</f>
        <v>CCM El Salvador</v>
      </c>
      <c r="C149" s="239" t="str">
        <f>CCM_Budget_Year3!$D$19</f>
        <v>SLV-FUND-2309</v>
      </c>
      <c r="D149" s="239" t="str">
        <f>CCM_Budget_Year3!$D$22</f>
        <v>USD</v>
      </c>
      <c r="E149" s="239">
        <f>CCM_Budget_Year3!$D$25</f>
        <v>0</v>
      </c>
      <c r="F149" s="85">
        <f>CCM_Budget_Year3!C106</f>
        <v>0</v>
      </c>
      <c r="G149" s="85">
        <f>CCM_Budget_Year3!D106</f>
        <v>0</v>
      </c>
      <c r="H149" s="85">
        <f>CCM_Budget_Year3!E106</f>
        <v>0</v>
      </c>
      <c r="I149" s="85">
        <f>CCM_Budget_Year3!F106</f>
        <v>0</v>
      </c>
      <c r="J149" s="86">
        <f>CCM_Budget_Year3!G106</f>
        <v>0</v>
      </c>
      <c r="K149" s="86">
        <f>CCM_Budget_Year3!H106</f>
        <v>0</v>
      </c>
      <c r="L149" s="238">
        <f>CCM_Budget_Year3!I106</f>
        <v>0</v>
      </c>
      <c r="M149" s="237" t="str">
        <f>CCM_Budget_Year3!J106</f>
        <v/>
      </c>
      <c r="N149" s="85">
        <f>CCM_Budget_Year3!K106</f>
        <v>0</v>
      </c>
      <c r="O149" s="86">
        <f>CCM_Budget_Year3!L106</f>
        <v>0</v>
      </c>
      <c r="P149" s="237" t="str">
        <f>CCM_Budget_Year3!M106</f>
        <v/>
      </c>
      <c r="Q149" s="238">
        <f>CCM_Budget_Year3!N106</f>
        <v>0</v>
      </c>
    </row>
    <row r="150" spans="1:17" ht="14.5" thickBot="1" x14ac:dyDescent="0.35">
      <c r="A150" s="239">
        <v>29</v>
      </c>
      <c r="B150" s="239" t="str">
        <f>CCM_Budget_Year3!$D$18</f>
        <v>CCM El Salvador</v>
      </c>
      <c r="C150" s="239" t="str">
        <f>CCM_Budget_Year3!$D$19</f>
        <v>SLV-FUND-2309</v>
      </c>
      <c r="D150" s="239" t="str">
        <f>CCM_Budget_Year3!$D$22</f>
        <v>USD</v>
      </c>
      <c r="E150" s="239">
        <f>CCM_Budget_Year3!$D$25</f>
        <v>0</v>
      </c>
      <c r="F150" s="85">
        <f>CCM_Budget_Year3!C107</f>
        <v>0</v>
      </c>
      <c r="G150" s="85">
        <f>CCM_Budget_Year3!D107</f>
        <v>0</v>
      </c>
      <c r="H150" s="85">
        <f>CCM_Budget_Year3!E107</f>
        <v>0</v>
      </c>
      <c r="I150" s="85">
        <f>CCM_Budget_Year3!F107</f>
        <v>0</v>
      </c>
      <c r="J150" s="86">
        <f>CCM_Budget_Year3!G107</f>
        <v>0</v>
      </c>
      <c r="K150" s="86">
        <f>CCM_Budget_Year3!H107</f>
        <v>0</v>
      </c>
      <c r="L150" s="238">
        <f>CCM_Budget_Year3!I107</f>
        <v>0</v>
      </c>
      <c r="M150" s="237" t="str">
        <f>CCM_Budget_Year3!J107</f>
        <v/>
      </c>
      <c r="N150" s="85">
        <f>CCM_Budget_Year3!K107</f>
        <v>0</v>
      </c>
      <c r="O150" s="86">
        <f>CCM_Budget_Year3!L107</f>
        <v>0</v>
      </c>
      <c r="P150" s="237" t="str">
        <f>CCM_Budget_Year3!M107</f>
        <v/>
      </c>
      <c r="Q150" s="238">
        <f>CCM_Budget_Year3!N107</f>
        <v>0</v>
      </c>
    </row>
    <row r="151" spans="1:17" ht="14.5" thickBot="1" x14ac:dyDescent="0.35">
      <c r="A151" s="239">
        <v>30</v>
      </c>
      <c r="B151" s="239" t="str">
        <f>CCM_Budget_Year3!$D$18</f>
        <v>CCM El Salvador</v>
      </c>
      <c r="C151" s="239" t="str">
        <f>CCM_Budget_Year3!$D$19</f>
        <v>SLV-FUND-2309</v>
      </c>
      <c r="D151" s="239" t="str">
        <f>CCM_Budget_Year3!$D$22</f>
        <v>USD</v>
      </c>
      <c r="E151" s="239">
        <f>CCM_Budget_Year3!$D$25</f>
        <v>0</v>
      </c>
      <c r="F151" s="85">
        <f>CCM_Budget_Year3!C108</f>
        <v>0</v>
      </c>
      <c r="G151" s="85">
        <f>CCM_Budget_Year3!D108</f>
        <v>0</v>
      </c>
      <c r="H151" s="85">
        <f>CCM_Budget_Year3!E108</f>
        <v>0</v>
      </c>
      <c r="I151" s="85">
        <f>CCM_Budget_Year3!F108</f>
        <v>0</v>
      </c>
      <c r="J151" s="86">
        <f>CCM_Budget_Year3!G108</f>
        <v>0</v>
      </c>
      <c r="K151" s="86">
        <f>CCM_Budget_Year3!H108</f>
        <v>0</v>
      </c>
      <c r="L151" s="238">
        <f>CCM_Budget_Year3!I108</f>
        <v>0</v>
      </c>
      <c r="M151" s="237" t="str">
        <f>CCM_Budget_Year3!J108</f>
        <v/>
      </c>
      <c r="N151" s="85">
        <f>CCM_Budget_Year3!K108</f>
        <v>0</v>
      </c>
      <c r="O151" s="86">
        <f>CCM_Budget_Year3!L108</f>
        <v>0</v>
      </c>
      <c r="P151" s="237" t="str">
        <f>CCM_Budget_Year3!M108</f>
        <v/>
      </c>
      <c r="Q151" s="238">
        <f>CCM_Budget_Year3!N108</f>
        <v>0</v>
      </c>
    </row>
    <row r="152" spans="1:17" ht="14.5" thickBot="1" x14ac:dyDescent="0.35">
      <c r="A152" s="239">
        <v>1</v>
      </c>
      <c r="B152" s="239" t="str">
        <f>CCM_Budget_Year3!$D$18</f>
        <v>CCM El Salvador</v>
      </c>
      <c r="C152" s="239" t="str">
        <f>CCM_Budget_Year3!$D$19</f>
        <v>SLV-FUND-2309</v>
      </c>
      <c r="D152" s="239" t="str">
        <f>CCM_Budget_Year3!$D$22</f>
        <v>USD</v>
      </c>
      <c r="E152" s="239">
        <f>CCM_Budget_Year3!$D$25</f>
        <v>0</v>
      </c>
      <c r="F152" s="85" t="str">
        <f>CCM_Budget_Year3!C117</f>
        <v>FANCAP</v>
      </c>
      <c r="G152" s="85" t="str">
        <f>CCM_Budget_Year3!D117</f>
        <v>Oversight</v>
      </c>
      <c r="H152" s="85" t="str">
        <f>CCM_Budget_Year3!E117</f>
        <v>External Professional Services</v>
      </c>
      <c r="I152" s="85" t="str">
        <f>CCM_Budget_Year3!F117</f>
        <v>Other Workshops, Meetings and Trainings</v>
      </c>
      <c r="J152" s="86">
        <f>CCM_Budget_Year3!G117</f>
        <v>1500</v>
      </c>
      <c r="K152" s="86">
        <f>CCM_Budget_Year3!H117</f>
        <v>0</v>
      </c>
      <c r="L152" s="86" t="str">
        <f>CCM_Budget_Year3!I117</f>
        <v>Asistencia Tecnica en Desarrollo de Dialogos de Pais</v>
      </c>
      <c r="M152" s="237">
        <f>CCM_Budget_Year3!J117</f>
        <v>0</v>
      </c>
      <c r="N152" s="85">
        <f>CCM_Budget_Year3!K117</f>
        <v>0</v>
      </c>
      <c r="O152" s="86">
        <f>CCM_Budget_Year3!L117</f>
        <v>0</v>
      </c>
      <c r="P152" s="237">
        <f>CCM_Budget_Year3!M117</f>
        <v>0</v>
      </c>
      <c r="Q152" s="86">
        <f>CCM_Budget_Year3!N117</f>
        <v>0</v>
      </c>
    </row>
    <row r="153" spans="1:17" ht="14.5" thickBot="1" x14ac:dyDescent="0.35">
      <c r="A153" s="239">
        <v>2</v>
      </c>
      <c r="B153" s="239" t="str">
        <f>CCM_Budget_Year3!$D$18</f>
        <v>CCM El Salvador</v>
      </c>
      <c r="C153" s="239" t="str">
        <f>CCM_Budget_Year3!$D$19</f>
        <v>SLV-FUND-2309</v>
      </c>
      <c r="D153" s="239" t="str">
        <f>CCM_Budget_Year3!$D$22</f>
        <v>USD</v>
      </c>
      <c r="E153" s="239">
        <f>CCM_Budget_Year3!$D$25</f>
        <v>0</v>
      </c>
      <c r="F153" s="85" t="str">
        <f>CCM_Budget_Year3!C118</f>
        <v>PASMO</v>
      </c>
      <c r="G153" s="85" t="str">
        <f>CCM_Budget_Year3!D118</f>
        <v>Oversight</v>
      </c>
      <c r="H153" s="85" t="str">
        <f>CCM_Budget_Year3!E118</f>
        <v>External Professional Services</v>
      </c>
      <c r="I153" s="85" t="str">
        <f>CCM_Budget_Year3!F118</f>
        <v>Other Workshops, Meetings and Trainings</v>
      </c>
      <c r="J153" s="86">
        <f>CCM_Budget_Year3!G118</f>
        <v>1500</v>
      </c>
      <c r="K153" s="86">
        <f>CCM_Budget_Year3!H118</f>
        <v>0</v>
      </c>
      <c r="L153" s="86" t="str">
        <f>CCM_Budget_Year3!I118</f>
        <v>Se capacitará a los miembros Desarrollo de habilidades de comunicación</v>
      </c>
      <c r="M153" s="237">
        <f>CCM_Budget_Year3!J118</f>
        <v>0</v>
      </c>
      <c r="N153" s="85">
        <f>CCM_Budget_Year3!K118</f>
        <v>0</v>
      </c>
      <c r="O153" s="86">
        <f>CCM_Budget_Year3!L118</f>
        <v>0</v>
      </c>
      <c r="P153" s="237">
        <f>CCM_Budget_Year3!M118</f>
        <v>0</v>
      </c>
      <c r="Q153" s="86">
        <f>CCM_Budget_Year3!N118</f>
        <v>0</v>
      </c>
    </row>
    <row r="154" spans="1:17" ht="14.5" thickBot="1" x14ac:dyDescent="0.35">
      <c r="A154" s="239">
        <v>3</v>
      </c>
      <c r="B154" s="239" t="str">
        <f>CCM_Budget_Year3!$D$18</f>
        <v>CCM El Salvador</v>
      </c>
      <c r="C154" s="239" t="str">
        <f>CCM_Budget_Year3!$D$19</f>
        <v>SLV-FUND-2309</v>
      </c>
      <c r="D154" s="239" t="str">
        <f>CCM_Budget_Year3!$D$22</f>
        <v>USD</v>
      </c>
      <c r="E154" s="239">
        <f>CCM_Budget_Year3!$D$25</f>
        <v>0</v>
      </c>
      <c r="F154" s="85" t="str">
        <f>CCM_Budget_Year3!C119</f>
        <v>ONUSIDA</v>
      </c>
      <c r="G154" s="85" t="str">
        <f>CCM_Budget_Year3!D119</f>
        <v>Oversight</v>
      </c>
      <c r="H154" s="85" t="str">
        <f>CCM_Budget_Year3!E119</f>
        <v>External Professional Services</v>
      </c>
      <c r="I154" s="85" t="str">
        <f>CCM_Budget_Year3!F119</f>
        <v>Other Workshops, Meetings and Trainings</v>
      </c>
      <c r="J154" s="86">
        <f>CCM_Budget_Year3!G119</f>
        <v>1500</v>
      </c>
      <c r="K154" s="86">
        <f>CCM_Budget_Year3!H119</f>
        <v>0</v>
      </c>
      <c r="L154" s="86" t="str">
        <f>CCM_Budget_Year3!I119</f>
        <v>Se fortaleceran capacidad de analisis de datos</v>
      </c>
      <c r="M154" s="237">
        <f>CCM_Budget_Year3!J119</f>
        <v>0</v>
      </c>
      <c r="N154" s="85">
        <f>CCM_Budget_Year3!K119</f>
        <v>0</v>
      </c>
      <c r="O154" s="86">
        <f>CCM_Budget_Year3!L119</f>
        <v>0</v>
      </c>
      <c r="P154" s="237">
        <f>CCM_Budget_Year3!M119</f>
        <v>0</v>
      </c>
      <c r="Q154" s="86">
        <f>CCM_Budget_Year3!N119</f>
        <v>0</v>
      </c>
    </row>
    <row r="155" spans="1:17" ht="14.5" thickBot="1" x14ac:dyDescent="0.35">
      <c r="A155" s="239">
        <v>4</v>
      </c>
      <c r="B155" s="239" t="str">
        <f>CCM_Budget_Year3!$D$18</f>
        <v>CCM El Salvador</v>
      </c>
      <c r="C155" s="239" t="str">
        <f>CCM_Budget_Year3!$D$19</f>
        <v>SLV-FUND-2309</v>
      </c>
      <c r="D155" s="239" t="str">
        <f>CCM_Budget_Year3!$D$22</f>
        <v>USD</v>
      </c>
      <c r="E155" s="239">
        <f>CCM_Budget_Year3!$D$25</f>
        <v>0</v>
      </c>
      <c r="F155" s="85" t="str">
        <f>CCM_Budget_Year3!C120</f>
        <v>PLAN</v>
      </c>
      <c r="G155" s="85" t="str">
        <f>CCM_Budget_Year3!D120</f>
        <v>Oversight</v>
      </c>
      <c r="H155" s="85" t="str">
        <f>CCM_Budget_Year3!E120</f>
        <v>External Professional Services</v>
      </c>
      <c r="I155" s="85" t="str">
        <f>CCM_Budget_Year3!F120</f>
        <v>Other Workshops, Meetings and Trainings</v>
      </c>
      <c r="J155" s="86">
        <f>CCM_Budget_Year3!G120</f>
        <v>1500</v>
      </c>
      <c r="K155" s="86">
        <f>CCM_Budget_Year3!H120</f>
        <v>0</v>
      </c>
      <c r="L155" s="86" t="str">
        <f>CCM_Budget_Year3!I120</f>
        <v>Se fortaleceran capacidad de nuevos miembros en MLC</v>
      </c>
      <c r="M155" s="237">
        <f>CCM_Budget_Year3!J120</f>
        <v>0</v>
      </c>
      <c r="N155" s="85">
        <f>CCM_Budget_Year3!K120</f>
        <v>0</v>
      </c>
      <c r="O155" s="86">
        <f>CCM_Budget_Year3!L120</f>
        <v>0</v>
      </c>
      <c r="P155" s="237">
        <f>CCM_Budget_Year3!M120</f>
        <v>0</v>
      </c>
      <c r="Q155" s="86">
        <f>CCM_Budget_Year3!N120</f>
        <v>0</v>
      </c>
    </row>
    <row r="156" spans="1:17" ht="14.5" thickBot="1" x14ac:dyDescent="0.35">
      <c r="A156" s="239">
        <v>5</v>
      </c>
      <c r="B156" s="239" t="str">
        <f>CCM_Budget_Year3!$D$18</f>
        <v>CCM El Salvador</v>
      </c>
      <c r="C156" s="239" t="str">
        <f>CCM_Budget_Year3!$D$19</f>
        <v>SLV-FUND-2309</v>
      </c>
      <c r="D156" s="239" t="str">
        <f>CCM_Budget_Year3!$D$22</f>
        <v>USD</v>
      </c>
      <c r="E156" s="239">
        <f>CCM_Budget_Year3!$D$25</f>
        <v>0</v>
      </c>
      <c r="F156" s="85">
        <f>CCM_Budget_Year3!C121</f>
        <v>0</v>
      </c>
      <c r="G156" s="85">
        <f>CCM_Budget_Year3!D121</f>
        <v>0</v>
      </c>
      <c r="H156" s="85">
        <f>CCM_Budget_Year3!E121</f>
        <v>0</v>
      </c>
      <c r="I156" s="85">
        <f>CCM_Budget_Year3!F121</f>
        <v>0</v>
      </c>
      <c r="J156" s="86">
        <f>CCM_Budget_Year3!G121</f>
        <v>0</v>
      </c>
      <c r="K156" s="86">
        <f>CCM_Budget_Year3!H121</f>
        <v>0</v>
      </c>
      <c r="L156" s="86">
        <f>CCM_Budget_Year3!I121</f>
        <v>0</v>
      </c>
      <c r="M156" s="237" t="str">
        <f>CCM_Budget_Year3!J121</f>
        <v/>
      </c>
      <c r="N156" s="85">
        <f>CCM_Budget_Year3!K121</f>
        <v>0</v>
      </c>
      <c r="O156" s="86">
        <f>CCM_Budget_Year3!L121</f>
        <v>0</v>
      </c>
      <c r="P156" s="237" t="str">
        <f>CCM_Budget_Year3!M121</f>
        <v/>
      </c>
      <c r="Q156" s="86">
        <f>CCM_Budget_Year3!N121</f>
        <v>0</v>
      </c>
    </row>
    <row r="157" spans="1:17" ht="14.5" thickBot="1" x14ac:dyDescent="0.35">
      <c r="A157" s="239">
        <v>6</v>
      </c>
      <c r="B157" s="239" t="str">
        <f>CCM_Budget_Year3!$D$18</f>
        <v>CCM El Salvador</v>
      </c>
      <c r="C157" s="239" t="str">
        <f>CCM_Budget_Year3!$D$19</f>
        <v>SLV-FUND-2309</v>
      </c>
      <c r="D157" s="239" t="str">
        <f>CCM_Budget_Year3!$D$22</f>
        <v>USD</v>
      </c>
      <c r="E157" s="239">
        <f>CCM_Budget_Year3!$D$25</f>
        <v>0</v>
      </c>
      <c r="F157" s="85">
        <f>CCM_Budget_Year3!C122</f>
        <v>0</v>
      </c>
      <c r="G157" s="85">
        <f>CCM_Budget_Year3!D122</f>
        <v>0</v>
      </c>
      <c r="H157" s="85">
        <f>CCM_Budget_Year3!E122</f>
        <v>0</v>
      </c>
      <c r="I157" s="85">
        <f>CCM_Budget_Year3!F122</f>
        <v>0</v>
      </c>
      <c r="J157" s="86">
        <f>CCM_Budget_Year3!G122</f>
        <v>0</v>
      </c>
      <c r="K157" s="86">
        <f>CCM_Budget_Year3!H122</f>
        <v>0</v>
      </c>
      <c r="L157" s="86">
        <f>CCM_Budget_Year3!I122</f>
        <v>0</v>
      </c>
      <c r="M157" s="237" t="str">
        <f>CCM_Budget_Year3!J122</f>
        <v/>
      </c>
      <c r="N157" s="85">
        <f>CCM_Budget_Year3!K122</f>
        <v>0</v>
      </c>
      <c r="O157" s="86">
        <f>CCM_Budget_Year3!L122</f>
        <v>0</v>
      </c>
      <c r="P157" s="237" t="str">
        <f>CCM_Budget_Year3!M122</f>
        <v/>
      </c>
      <c r="Q157" s="86">
        <f>CCM_Budget_Year3!N122</f>
        <v>0</v>
      </c>
    </row>
    <row r="158" spans="1:17" ht="14.5" thickBot="1" x14ac:dyDescent="0.35">
      <c r="A158" s="239">
        <v>7</v>
      </c>
      <c r="B158" s="239" t="str">
        <f>CCM_Budget_Year3!$D$18</f>
        <v>CCM El Salvador</v>
      </c>
      <c r="C158" s="239" t="str">
        <f>CCM_Budget_Year3!$D$19</f>
        <v>SLV-FUND-2309</v>
      </c>
      <c r="D158" s="239" t="str">
        <f>CCM_Budget_Year3!$D$22</f>
        <v>USD</v>
      </c>
      <c r="E158" s="239">
        <f>CCM_Budget_Year3!$D$25</f>
        <v>0</v>
      </c>
      <c r="F158" s="85">
        <f>CCM_Budget_Year3!C123</f>
        <v>0</v>
      </c>
      <c r="G158" s="85">
        <f>CCM_Budget_Year3!D123</f>
        <v>0</v>
      </c>
      <c r="H158" s="85">
        <f>CCM_Budget_Year3!E123</f>
        <v>0</v>
      </c>
      <c r="I158" s="85">
        <f>CCM_Budget_Year3!F123</f>
        <v>0</v>
      </c>
      <c r="J158" s="86">
        <f>CCM_Budget_Year3!G123</f>
        <v>0</v>
      </c>
      <c r="K158" s="86">
        <f>CCM_Budget_Year3!H123</f>
        <v>0</v>
      </c>
      <c r="L158" s="86">
        <f>CCM_Budget_Year3!I123</f>
        <v>0</v>
      </c>
      <c r="M158" s="237" t="str">
        <f>CCM_Budget_Year3!J123</f>
        <v/>
      </c>
      <c r="N158" s="85">
        <f>CCM_Budget_Year3!K123</f>
        <v>0</v>
      </c>
      <c r="O158" s="86">
        <f>CCM_Budget_Year3!L123</f>
        <v>0</v>
      </c>
      <c r="P158" s="237" t="str">
        <f>CCM_Budget_Year3!M123</f>
        <v/>
      </c>
      <c r="Q158" s="86">
        <f>CCM_Budget_Year3!N123</f>
        <v>0</v>
      </c>
    </row>
    <row r="159" spans="1:17" ht="14.5" thickBot="1" x14ac:dyDescent="0.35">
      <c r="A159" s="239">
        <v>8</v>
      </c>
      <c r="B159" s="239" t="str">
        <f>CCM_Budget_Year3!$D$18</f>
        <v>CCM El Salvador</v>
      </c>
      <c r="C159" s="239" t="str">
        <f>CCM_Budget_Year3!$D$19</f>
        <v>SLV-FUND-2309</v>
      </c>
      <c r="D159" s="239" t="str">
        <f>CCM_Budget_Year3!$D$22</f>
        <v>USD</v>
      </c>
      <c r="E159" s="239">
        <f>CCM_Budget_Year3!$D$25</f>
        <v>0</v>
      </c>
      <c r="F159" s="85">
        <f>CCM_Budget_Year3!C124</f>
        <v>0</v>
      </c>
      <c r="G159" s="85">
        <f>CCM_Budget_Year3!D124</f>
        <v>0</v>
      </c>
      <c r="H159" s="85">
        <f>CCM_Budget_Year3!E124</f>
        <v>0</v>
      </c>
      <c r="I159" s="85">
        <f>CCM_Budget_Year3!F124</f>
        <v>0</v>
      </c>
      <c r="J159" s="86">
        <f>CCM_Budget_Year3!G124</f>
        <v>0</v>
      </c>
      <c r="K159" s="86">
        <f>CCM_Budget_Year3!H124</f>
        <v>0</v>
      </c>
      <c r="L159" s="86">
        <f>CCM_Budget_Year3!I124</f>
        <v>0</v>
      </c>
      <c r="M159" s="237" t="str">
        <f>CCM_Budget_Year3!J124</f>
        <v/>
      </c>
      <c r="N159" s="85">
        <f>CCM_Budget_Year3!K124</f>
        <v>0</v>
      </c>
      <c r="O159" s="86">
        <f>CCM_Budget_Year3!L124</f>
        <v>0</v>
      </c>
      <c r="P159" s="237" t="str">
        <f>CCM_Budget_Year3!M124</f>
        <v/>
      </c>
      <c r="Q159" s="86">
        <f>CCM_Budget_Year3!N124</f>
        <v>0</v>
      </c>
    </row>
    <row r="160" spans="1:17" ht="14.5" thickBot="1" x14ac:dyDescent="0.35">
      <c r="A160" s="239">
        <v>9</v>
      </c>
      <c r="B160" s="239" t="str">
        <f>CCM_Budget_Year3!$D$18</f>
        <v>CCM El Salvador</v>
      </c>
      <c r="C160" s="239" t="str">
        <f>CCM_Budget_Year3!$D$19</f>
        <v>SLV-FUND-2309</v>
      </c>
      <c r="D160" s="239" t="str">
        <f>CCM_Budget_Year3!$D$22</f>
        <v>USD</v>
      </c>
      <c r="E160" s="239">
        <f>CCM_Budget_Year3!$D$25</f>
        <v>0</v>
      </c>
      <c r="F160" s="85">
        <f>CCM_Budget_Year3!C125</f>
        <v>0</v>
      </c>
      <c r="G160" s="85">
        <f>CCM_Budget_Year3!D125</f>
        <v>0</v>
      </c>
      <c r="H160" s="85">
        <f>CCM_Budget_Year3!E125</f>
        <v>0</v>
      </c>
      <c r="I160" s="85">
        <f>CCM_Budget_Year3!F125</f>
        <v>0</v>
      </c>
      <c r="J160" s="86">
        <f>CCM_Budget_Year3!G125</f>
        <v>0</v>
      </c>
      <c r="K160" s="86">
        <f>CCM_Budget_Year3!H125</f>
        <v>0</v>
      </c>
      <c r="L160" s="86">
        <f>CCM_Budget_Year3!I125</f>
        <v>0</v>
      </c>
      <c r="M160" s="237" t="str">
        <f>CCM_Budget_Year3!J125</f>
        <v/>
      </c>
      <c r="N160" s="85">
        <f>CCM_Budget_Year3!K125</f>
        <v>0</v>
      </c>
      <c r="O160" s="86">
        <f>CCM_Budget_Year3!L125</f>
        <v>0</v>
      </c>
      <c r="P160" s="237" t="str">
        <f>CCM_Budget_Year3!M125</f>
        <v/>
      </c>
      <c r="Q160" s="86">
        <f>CCM_Budget_Year3!N125</f>
        <v>0</v>
      </c>
    </row>
    <row r="161" spans="1:17" ht="14.5" thickBot="1" x14ac:dyDescent="0.35">
      <c r="A161" s="239">
        <v>10</v>
      </c>
      <c r="B161" s="239" t="str">
        <f>CCM_Budget_Year3!$D$18</f>
        <v>CCM El Salvador</v>
      </c>
      <c r="C161" s="239" t="str">
        <f>CCM_Budget_Year3!$D$19</f>
        <v>SLV-FUND-2309</v>
      </c>
      <c r="D161" s="239" t="str">
        <f>CCM_Budget_Year3!$D$22</f>
        <v>USD</v>
      </c>
      <c r="E161" s="239">
        <f>CCM_Budget_Year3!$D$25</f>
        <v>0</v>
      </c>
      <c r="F161" s="85">
        <f>CCM_Budget_Year3!C126</f>
        <v>0</v>
      </c>
      <c r="G161" s="85">
        <f>CCM_Budget_Year3!D126</f>
        <v>0</v>
      </c>
      <c r="H161" s="85">
        <f>CCM_Budget_Year3!E126</f>
        <v>0</v>
      </c>
      <c r="I161" s="85">
        <f>CCM_Budget_Year3!F126</f>
        <v>0</v>
      </c>
      <c r="J161" s="86">
        <f>CCM_Budget_Year3!G126</f>
        <v>0</v>
      </c>
      <c r="K161" s="86">
        <f>CCM_Budget_Year3!H126</f>
        <v>0</v>
      </c>
      <c r="L161" s="86">
        <f>CCM_Budget_Year3!I126</f>
        <v>0</v>
      </c>
      <c r="M161" s="237" t="str">
        <f>CCM_Budget_Year3!J126</f>
        <v/>
      </c>
      <c r="N161" s="85">
        <f>CCM_Budget_Year3!K126</f>
        <v>0</v>
      </c>
      <c r="O161" s="86">
        <f>CCM_Budget_Year3!L126</f>
        <v>0</v>
      </c>
      <c r="P161" s="237" t="str">
        <f>CCM_Budget_Year3!M126</f>
        <v/>
      </c>
      <c r="Q161" s="86">
        <f>CCM_Budget_Year3!N126</f>
        <v>0</v>
      </c>
    </row>
    <row r="162" spans="1:17" ht="14.5" thickBot="1" x14ac:dyDescent="0.35">
      <c r="A162" s="239">
        <v>11</v>
      </c>
      <c r="B162" s="239" t="str">
        <f>CCM_Budget_Year3!$D$18</f>
        <v>CCM El Salvador</v>
      </c>
      <c r="C162" s="239" t="str">
        <f>CCM_Budget_Year3!$D$19</f>
        <v>SLV-FUND-2309</v>
      </c>
      <c r="D162" s="239" t="str">
        <f>CCM_Budget_Year3!$D$22</f>
        <v>USD</v>
      </c>
      <c r="E162" s="239">
        <f>CCM_Budget_Year3!$D$25</f>
        <v>0</v>
      </c>
      <c r="F162" s="85">
        <f>CCM_Budget_Year3!C127</f>
        <v>0</v>
      </c>
      <c r="G162" s="85">
        <f>CCM_Budget_Year3!D127</f>
        <v>0</v>
      </c>
      <c r="H162" s="85">
        <f>CCM_Budget_Year3!E127</f>
        <v>0</v>
      </c>
      <c r="I162" s="85">
        <f>CCM_Budget_Year3!F127</f>
        <v>0</v>
      </c>
      <c r="J162" s="86">
        <f>CCM_Budget_Year3!G127</f>
        <v>0</v>
      </c>
      <c r="K162" s="86">
        <f>CCM_Budget_Year3!H127</f>
        <v>0</v>
      </c>
      <c r="L162" s="86">
        <f>CCM_Budget_Year3!I127</f>
        <v>0</v>
      </c>
      <c r="M162" s="237" t="str">
        <f>CCM_Budget_Year3!J127</f>
        <v/>
      </c>
      <c r="N162" s="85">
        <f>CCM_Budget_Year3!K127</f>
        <v>0</v>
      </c>
      <c r="O162" s="86">
        <f>CCM_Budget_Year3!L127</f>
        <v>0</v>
      </c>
      <c r="P162" s="237" t="str">
        <f>CCM_Budget_Year3!M127</f>
        <v/>
      </c>
      <c r="Q162" s="86">
        <f>CCM_Budget_Year3!N127</f>
        <v>0</v>
      </c>
    </row>
    <row r="163" spans="1:17" ht="14.5" thickBot="1" x14ac:dyDescent="0.35">
      <c r="A163" s="239">
        <v>12</v>
      </c>
      <c r="B163" s="239" t="str">
        <f>CCM_Budget_Year3!$D$18</f>
        <v>CCM El Salvador</v>
      </c>
      <c r="C163" s="239" t="str">
        <f>CCM_Budget_Year3!$D$19</f>
        <v>SLV-FUND-2309</v>
      </c>
      <c r="D163" s="239" t="str">
        <f>CCM_Budget_Year3!$D$22</f>
        <v>USD</v>
      </c>
      <c r="E163" s="239">
        <f>CCM_Budget_Year3!$D$25</f>
        <v>0</v>
      </c>
      <c r="F163" s="85">
        <f>CCM_Budget_Year3!C128</f>
        <v>0</v>
      </c>
      <c r="G163" s="85">
        <f>CCM_Budget_Year3!D128</f>
        <v>0</v>
      </c>
      <c r="H163" s="85">
        <f>CCM_Budget_Year3!E128</f>
        <v>0</v>
      </c>
      <c r="I163" s="85">
        <f>CCM_Budget_Year3!F128</f>
        <v>0</v>
      </c>
      <c r="J163" s="86">
        <f>CCM_Budget_Year3!G128</f>
        <v>0</v>
      </c>
      <c r="K163" s="86">
        <f>CCM_Budget_Year3!H128</f>
        <v>0</v>
      </c>
      <c r="L163" s="86">
        <f>CCM_Budget_Year3!I128</f>
        <v>0</v>
      </c>
      <c r="M163" s="237" t="str">
        <f>CCM_Budget_Year3!J128</f>
        <v/>
      </c>
      <c r="N163" s="85">
        <f>CCM_Budget_Year3!K128</f>
        <v>0</v>
      </c>
      <c r="O163" s="86">
        <f>CCM_Budget_Year3!L128</f>
        <v>0</v>
      </c>
      <c r="P163" s="237" t="str">
        <f>CCM_Budget_Year3!M128</f>
        <v/>
      </c>
      <c r="Q163" s="86">
        <f>CCM_Budget_Year3!N128</f>
        <v>0</v>
      </c>
    </row>
    <row r="164" spans="1:17" ht="14.5" thickBot="1" x14ac:dyDescent="0.35">
      <c r="A164" s="239">
        <v>13</v>
      </c>
      <c r="B164" s="239" t="str">
        <f>CCM_Budget_Year3!$D$18</f>
        <v>CCM El Salvador</v>
      </c>
      <c r="C164" s="239" t="str">
        <f>CCM_Budget_Year3!$D$19</f>
        <v>SLV-FUND-2309</v>
      </c>
      <c r="D164" s="239" t="str">
        <f>CCM_Budget_Year3!$D$22</f>
        <v>USD</v>
      </c>
      <c r="E164" s="239">
        <f>CCM_Budget_Year3!$D$25</f>
        <v>0</v>
      </c>
      <c r="F164" s="85">
        <f>CCM_Budget_Year3!C129</f>
        <v>0</v>
      </c>
      <c r="G164" s="85">
        <f>CCM_Budget_Year3!D129</f>
        <v>0</v>
      </c>
      <c r="H164" s="85">
        <f>CCM_Budget_Year3!E129</f>
        <v>0</v>
      </c>
      <c r="I164" s="85">
        <f>CCM_Budget_Year3!F129</f>
        <v>0</v>
      </c>
      <c r="J164" s="86">
        <f>CCM_Budget_Year3!G129</f>
        <v>0</v>
      </c>
      <c r="K164" s="86">
        <f>CCM_Budget_Year3!H129</f>
        <v>0</v>
      </c>
      <c r="L164" s="86">
        <f>CCM_Budget_Year3!I129</f>
        <v>0</v>
      </c>
      <c r="M164" s="237" t="str">
        <f>CCM_Budget_Year3!J129</f>
        <v/>
      </c>
      <c r="N164" s="85">
        <f>CCM_Budget_Year3!K129</f>
        <v>0</v>
      </c>
      <c r="O164" s="86">
        <f>CCM_Budget_Year3!L129</f>
        <v>0</v>
      </c>
      <c r="P164" s="237" t="str">
        <f>CCM_Budget_Year3!M129</f>
        <v/>
      </c>
      <c r="Q164" s="86">
        <f>CCM_Budget_Year3!N129</f>
        <v>0</v>
      </c>
    </row>
    <row r="165" spans="1:17" ht="14.5" thickBot="1" x14ac:dyDescent="0.35">
      <c r="A165" s="239">
        <v>14</v>
      </c>
      <c r="B165" s="239" t="str">
        <f>CCM_Budget_Year3!$D$18</f>
        <v>CCM El Salvador</v>
      </c>
      <c r="C165" s="239" t="str">
        <f>CCM_Budget_Year3!$D$19</f>
        <v>SLV-FUND-2309</v>
      </c>
      <c r="D165" s="239" t="str">
        <f>CCM_Budget_Year3!$D$22</f>
        <v>USD</v>
      </c>
      <c r="E165" s="239">
        <f>CCM_Budget_Year3!$D$25</f>
        <v>0</v>
      </c>
      <c r="F165" s="85">
        <f>CCM_Budget_Year3!C130</f>
        <v>0</v>
      </c>
      <c r="G165" s="85">
        <f>CCM_Budget_Year3!D130</f>
        <v>0</v>
      </c>
      <c r="H165" s="85">
        <f>CCM_Budget_Year3!E130</f>
        <v>0</v>
      </c>
      <c r="I165" s="85">
        <f>CCM_Budget_Year3!F130</f>
        <v>0</v>
      </c>
      <c r="J165" s="86">
        <f>CCM_Budget_Year3!G130</f>
        <v>0</v>
      </c>
      <c r="K165" s="86">
        <f>CCM_Budget_Year3!H130</f>
        <v>0</v>
      </c>
      <c r="L165" s="86">
        <f>CCM_Budget_Year3!I130</f>
        <v>0</v>
      </c>
      <c r="M165" s="237" t="str">
        <f>CCM_Budget_Year3!J130</f>
        <v/>
      </c>
      <c r="N165" s="85">
        <f>CCM_Budget_Year3!K130</f>
        <v>0</v>
      </c>
      <c r="O165" s="86">
        <f>CCM_Budget_Year3!L130</f>
        <v>0</v>
      </c>
      <c r="P165" s="237" t="str">
        <f>CCM_Budget_Year3!M130</f>
        <v/>
      </c>
      <c r="Q165" s="86">
        <f>CCM_Budget_Year3!N130</f>
        <v>0</v>
      </c>
    </row>
    <row r="166" spans="1:17" ht="14.5" thickBot="1" x14ac:dyDescent="0.35">
      <c r="A166" s="239">
        <v>15</v>
      </c>
      <c r="B166" s="239" t="str">
        <f>CCM_Budget_Year3!$D$18</f>
        <v>CCM El Salvador</v>
      </c>
      <c r="C166" s="239" t="str">
        <f>CCM_Budget_Year3!$D$19</f>
        <v>SLV-FUND-2309</v>
      </c>
      <c r="D166" s="239" t="str">
        <f>CCM_Budget_Year3!$D$22</f>
        <v>USD</v>
      </c>
      <c r="E166" s="239">
        <f>CCM_Budget_Year3!$D$25</f>
        <v>0</v>
      </c>
      <c r="F166" s="85">
        <f>CCM_Budget_Year3!C131</f>
        <v>0</v>
      </c>
      <c r="G166" s="85">
        <f>CCM_Budget_Year3!D131</f>
        <v>0</v>
      </c>
      <c r="H166" s="85">
        <f>CCM_Budget_Year3!E131</f>
        <v>0</v>
      </c>
      <c r="I166" s="85">
        <f>CCM_Budget_Year3!F131</f>
        <v>0</v>
      </c>
      <c r="J166" s="86">
        <f>CCM_Budget_Year3!G131</f>
        <v>0</v>
      </c>
      <c r="K166" s="86">
        <f>CCM_Budget_Year3!H131</f>
        <v>0</v>
      </c>
      <c r="L166" s="86">
        <f>CCM_Budget_Year3!I131</f>
        <v>0</v>
      </c>
      <c r="M166" s="237" t="str">
        <f>CCM_Budget_Year3!J131</f>
        <v/>
      </c>
      <c r="N166" s="85">
        <f>CCM_Budget_Year3!K131</f>
        <v>0</v>
      </c>
      <c r="O166" s="86">
        <f>CCM_Budget_Year3!L131</f>
        <v>0</v>
      </c>
      <c r="P166" s="237" t="str">
        <f>CCM_Budget_Year3!M131</f>
        <v/>
      </c>
      <c r="Q166" s="86">
        <f>CCM_Budget_Year3!N131</f>
        <v>0</v>
      </c>
    </row>
    <row r="167" spans="1:17" ht="14.5" thickBot="1" x14ac:dyDescent="0.35">
      <c r="A167" s="239">
        <v>1</v>
      </c>
      <c r="B167" s="239" t="str">
        <f>CCM_Budget_Year4!$D$18</f>
        <v>CCM El Salvador</v>
      </c>
      <c r="C167" s="239" t="str">
        <f>CCM_Budget_Year4!$D$19</f>
        <v>SLV-FUND-2309</v>
      </c>
      <c r="D167" s="239" t="str">
        <f>CCM_Budget_Year4!$D$22</f>
        <v>USD</v>
      </c>
      <c r="E167" s="239" t="str">
        <f>CCM_Budget_Year4!$D$25</f>
        <v>Year 4</v>
      </c>
      <c r="F167" s="85" t="str">
        <f>CCM_Budget_Year4!C60</f>
        <v>CCM Funding Agreement</v>
      </c>
      <c r="G167" s="85" t="str">
        <f>CCM_Budget_Year4!D60</f>
        <v>Operations</v>
      </c>
      <c r="H167" s="85" t="str">
        <f>CCM_Budget_Year4!E60</f>
        <v>Human resources</v>
      </c>
      <c r="I167" s="85" t="str">
        <f>CCM_Budget_Year4!F60</f>
        <v>CCM Secretariat Staff - Gross salaries</v>
      </c>
      <c r="J167" s="86">
        <f>CCM_Budget_Year4!G60</f>
        <v>60682</v>
      </c>
      <c r="K167" s="86">
        <f>CCM_Budget_Year4!H60</f>
        <v>0</v>
      </c>
      <c r="L167" s="85">
        <f>CCM_Budget_Year4!I60</f>
        <v>0</v>
      </c>
      <c r="M167" s="237">
        <f>CCM_Budget_Year4!J60</f>
        <v>0</v>
      </c>
      <c r="N167" s="85">
        <f>CCM_Budget_Year4!K60</f>
        <v>0</v>
      </c>
      <c r="O167" s="86">
        <f>CCM_Budget_Year4!L60</f>
        <v>0</v>
      </c>
      <c r="P167" s="237">
        <f>CCM_Budget_Year4!M60</f>
        <v>0</v>
      </c>
      <c r="Q167" s="85">
        <f>CCM_Budget_Year4!N60</f>
        <v>0</v>
      </c>
    </row>
    <row r="168" spans="1:17" ht="14.5" thickBot="1" x14ac:dyDescent="0.35">
      <c r="A168" s="239">
        <v>2</v>
      </c>
      <c r="B168" s="239" t="str">
        <f>CCM_Budget_Year4!$D$18</f>
        <v>CCM El Salvador</v>
      </c>
      <c r="C168" s="239" t="str">
        <f>CCM_Budget_Year4!$D$19</f>
        <v>SLV-FUND-2309</v>
      </c>
      <c r="D168" s="239" t="str">
        <f>CCM_Budget_Year4!$D$22</f>
        <v>USD</v>
      </c>
      <c r="E168" s="239" t="str">
        <f>CCM_Budget_Year4!$D$25</f>
        <v>Year 4</v>
      </c>
      <c r="F168" s="85" t="str">
        <f>CCM_Budget_Year4!C61</f>
        <v>CCM Funding Agreement</v>
      </c>
      <c r="G168" s="85" t="str">
        <f>CCM_Budget_Year4!D61</f>
        <v>Operations</v>
      </c>
      <c r="H168" s="85" t="str">
        <f>CCM_Budget_Year4!E61</f>
        <v>Indirect and Overhead costs</v>
      </c>
      <c r="I168" s="85" t="str">
        <f>CCM_Budget_Year4!F61</f>
        <v>Office rent</v>
      </c>
      <c r="J168" s="86">
        <f>CCM_Budget_Year4!G61</f>
        <v>500</v>
      </c>
      <c r="K168" s="86">
        <f>CCM_Budget_Year4!H61</f>
        <v>0</v>
      </c>
      <c r="L168" s="85">
        <f>CCM_Budget_Year4!I61</f>
        <v>0</v>
      </c>
      <c r="M168" s="237">
        <f>CCM_Budget_Year4!J61</f>
        <v>0</v>
      </c>
      <c r="N168" s="85">
        <f>CCM_Budget_Year4!K61</f>
        <v>0</v>
      </c>
      <c r="O168" s="86">
        <f>CCM_Budget_Year4!L61</f>
        <v>0</v>
      </c>
      <c r="P168" s="237">
        <f>CCM_Budget_Year4!M61</f>
        <v>0</v>
      </c>
      <c r="Q168" s="85">
        <f>CCM_Budget_Year4!N61</f>
        <v>0</v>
      </c>
    </row>
    <row r="169" spans="1:17" ht="14.5" thickBot="1" x14ac:dyDescent="0.35">
      <c r="A169" s="239">
        <v>3</v>
      </c>
      <c r="B169" s="239" t="str">
        <f>CCM_Budget_Year4!$D$18</f>
        <v>CCM El Salvador</v>
      </c>
      <c r="C169" s="239" t="str">
        <f>CCM_Budget_Year4!$D$19</f>
        <v>SLV-FUND-2309</v>
      </c>
      <c r="D169" s="239" t="str">
        <f>CCM_Budget_Year4!$D$22</f>
        <v>USD</v>
      </c>
      <c r="E169" s="239" t="str">
        <f>CCM_Budget_Year4!$D$25</f>
        <v>Year 4</v>
      </c>
      <c r="F169" s="85" t="str">
        <f>CCM_Budget_Year4!C62</f>
        <v>CCM Funding Agreement</v>
      </c>
      <c r="G169" s="85" t="str">
        <f>CCM_Budget_Year4!D62</f>
        <v>Operations</v>
      </c>
      <c r="H169" s="85" t="str">
        <f>CCM_Budget_Year4!E62</f>
        <v>Indirect and Overhead costs</v>
      </c>
      <c r="I169" s="85" t="str">
        <f>CCM_Budget_Year4!F62</f>
        <v>Office rent</v>
      </c>
      <c r="J169" s="86">
        <f>CCM_Budget_Year4!G62</f>
        <v>20000</v>
      </c>
      <c r="K169" s="86">
        <f>CCM_Budget_Year4!H62</f>
        <v>0</v>
      </c>
      <c r="L169" s="85">
        <f>CCM_Budget_Year4!I62</f>
        <v>0</v>
      </c>
      <c r="M169" s="237">
        <f>CCM_Budget_Year4!J62</f>
        <v>0</v>
      </c>
      <c r="N169" s="85">
        <f>CCM_Budget_Year4!K62</f>
        <v>0</v>
      </c>
      <c r="O169" s="86">
        <f>CCM_Budget_Year4!L62</f>
        <v>0</v>
      </c>
      <c r="P169" s="237">
        <f>CCM_Budget_Year4!M62</f>
        <v>0</v>
      </c>
      <c r="Q169" s="85">
        <f>CCM_Budget_Year4!N62</f>
        <v>0</v>
      </c>
    </row>
    <row r="170" spans="1:17" ht="14.5" thickBot="1" x14ac:dyDescent="0.35">
      <c r="A170" s="239">
        <v>4</v>
      </c>
      <c r="B170" s="239" t="str">
        <f>CCM_Budget_Year4!$D$18</f>
        <v>CCM El Salvador</v>
      </c>
      <c r="C170" s="239" t="str">
        <f>CCM_Budget_Year4!$D$19</f>
        <v>SLV-FUND-2309</v>
      </c>
      <c r="D170" s="239" t="str">
        <f>CCM_Budget_Year4!$D$22</f>
        <v>USD</v>
      </c>
      <c r="E170" s="239" t="str">
        <f>CCM_Budget_Year4!$D$25</f>
        <v>Year 4</v>
      </c>
      <c r="F170" s="85" t="str">
        <f>CCM_Budget_Year4!C63</f>
        <v>CCM Funding Agreement</v>
      </c>
      <c r="G170" s="85" t="str">
        <f>CCM_Budget_Year4!D63</f>
        <v>Operations</v>
      </c>
      <c r="H170" s="85" t="str">
        <f>CCM_Budget_Year4!E63</f>
        <v>Indirect and Overhead costs</v>
      </c>
      <c r="I170" s="85" t="str">
        <f>CCM_Budget_Year4!F63</f>
        <v>Office rent</v>
      </c>
      <c r="J170" s="86">
        <f>CCM_Budget_Year4!G63</f>
        <v>6250</v>
      </c>
      <c r="K170" s="86">
        <f>CCM_Budget_Year4!H63</f>
        <v>0</v>
      </c>
      <c r="L170" s="85">
        <f>CCM_Budget_Year4!I63</f>
        <v>0</v>
      </c>
      <c r="M170" s="237">
        <f>CCM_Budget_Year4!J63</f>
        <v>0</v>
      </c>
      <c r="N170" s="85">
        <f>CCM_Budget_Year4!K63</f>
        <v>0</v>
      </c>
      <c r="O170" s="86">
        <f>CCM_Budget_Year4!L63</f>
        <v>0</v>
      </c>
      <c r="P170" s="237">
        <f>CCM_Budget_Year4!M63</f>
        <v>0</v>
      </c>
      <c r="Q170" s="85">
        <f>CCM_Budget_Year4!N63</f>
        <v>0</v>
      </c>
    </row>
    <row r="171" spans="1:17" ht="14.5" thickBot="1" x14ac:dyDescent="0.35">
      <c r="A171" s="239">
        <v>5</v>
      </c>
      <c r="B171" s="239" t="str">
        <f>CCM_Budget_Year4!$D$18</f>
        <v>CCM El Salvador</v>
      </c>
      <c r="C171" s="239" t="str">
        <f>CCM_Budget_Year4!$D$19</f>
        <v>SLV-FUND-2309</v>
      </c>
      <c r="D171" s="239" t="str">
        <f>CCM_Budget_Year4!$D$22</f>
        <v>USD</v>
      </c>
      <c r="E171" s="239" t="str">
        <f>CCM_Budget_Year4!$D$25</f>
        <v>Year 4</v>
      </c>
      <c r="F171" s="85" t="str">
        <f>CCM_Budget_Year4!C64</f>
        <v>CCM Funding Agreement</v>
      </c>
      <c r="G171" s="85" t="str">
        <f>CCM_Budget_Year4!D64</f>
        <v>Operations</v>
      </c>
      <c r="H171" s="85" t="str">
        <f>CCM_Budget_Year4!E64</f>
        <v>External Professional Services</v>
      </c>
      <c r="I171" s="85" t="str">
        <f>CCM_Budget_Year4!F64</f>
        <v>Audit review</v>
      </c>
      <c r="J171" s="86">
        <f>CCM_Budget_Year4!G64</f>
        <v>4500</v>
      </c>
      <c r="K171" s="86">
        <f>CCM_Budget_Year4!H64</f>
        <v>0</v>
      </c>
      <c r="L171" s="85">
        <f>CCM_Budget_Year4!I64</f>
        <v>0</v>
      </c>
      <c r="M171" s="237">
        <f>CCM_Budget_Year4!J64</f>
        <v>0</v>
      </c>
      <c r="N171" s="85">
        <f>CCM_Budget_Year4!K64</f>
        <v>0</v>
      </c>
      <c r="O171" s="86">
        <f>CCM_Budget_Year4!L64</f>
        <v>0</v>
      </c>
      <c r="P171" s="237">
        <f>CCM_Budget_Year4!M64</f>
        <v>0</v>
      </c>
      <c r="Q171" s="85">
        <f>CCM_Budget_Year4!N64</f>
        <v>0</v>
      </c>
    </row>
    <row r="172" spans="1:17" ht="14.5" thickBot="1" x14ac:dyDescent="0.35">
      <c r="A172" s="239">
        <v>6</v>
      </c>
      <c r="B172" s="239" t="str">
        <f>CCM_Budget_Year4!$D$18</f>
        <v>CCM El Salvador</v>
      </c>
      <c r="C172" s="239" t="str">
        <f>CCM_Budget_Year4!$D$19</f>
        <v>SLV-FUND-2309</v>
      </c>
      <c r="D172" s="239" t="str">
        <f>CCM_Budget_Year4!$D$22</f>
        <v>USD</v>
      </c>
      <c r="E172" s="239" t="str">
        <f>CCM_Budget_Year4!$D$25</f>
        <v>Year 4</v>
      </c>
      <c r="F172" s="85">
        <f>CCM_Budget_Year4!C65</f>
        <v>0</v>
      </c>
      <c r="G172" s="85">
        <f>CCM_Budget_Year4!D65</f>
        <v>0</v>
      </c>
      <c r="H172" s="85">
        <f>CCM_Budget_Year4!E65</f>
        <v>0</v>
      </c>
      <c r="I172" s="85">
        <f>CCM_Budget_Year4!F65</f>
        <v>0</v>
      </c>
      <c r="J172" s="86">
        <f>CCM_Budget_Year4!G65</f>
        <v>0</v>
      </c>
      <c r="K172" s="86">
        <f>CCM_Budget_Year4!H65</f>
        <v>0</v>
      </c>
      <c r="L172" s="85">
        <f>CCM_Budget_Year4!I65</f>
        <v>0</v>
      </c>
      <c r="M172" s="237" t="str">
        <f>CCM_Budget_Year4!J65</f>
        <v/>
      </c>
      <c r="N172" s="85">
        <f>CCM_Budget_Year4!K65</f>
        <v>0</v>
      </c>
      <c r="O172" s="86">
        <f>CCM_Budget_Year4!L65</f>
        <v>0</v>
      </c>
      <c r="P172" s="237" t="str">
        <f>CCM_Budget_Year4!M65</f>
        <v/>
      </c>
      <c r="Q172" s="85">
        <f>CCM_Budget_Year4!N65</f>
        <v>0</v>
      </c>
    </row>
    <row r="173" spans="1:17" ht="14.5" thickBot="1" x14ac:dyDescent="0.35">
      <c r="A173" s="239">
        <v>7</v>
      </c>
      <c r="B173" s="239" t="str">
        <f>CCM_Budget_Year4!$D$18</f>
        <v>CCM El Salvador</v>
      </c>
      <c r="C173" s="239" t="str">
        <f>CCM_Budget_Year4!$D$19</f>
        <v>SLV-FUND-2309</v>
      </c>
      <c r="D173" s="239" t="str">
        <f>CCM_Budget_Year4!$D$22</f>
        <v>USD</v>
      </c>
      <c r="E173" s="239" t="str">
        <f>CCM_Budget_Year4!$D$25</f>
        <v>Year 4</v>
      </c>
      <c r="F173" s="85">
        <f>CCM_Budget_Year4!C66</f>
        <v>0</v>
      </c>
      <c r="G173" s="85">
        <f>CCM_Budget_Year4!D66</f>
        <v>0</v>
      </c>
      <c r="H173" s="85">
        <f>CCM_Budget_Year4!E66</f>
        <v>0</v>
      </c>
      <c r="I173" s="85">
        <f>CCM_Budget_Year4!F66</f>
        <v>0</v>
      </c>
      <c r="J173" s="86">
        <f>CCM_Budget_Year4!G66</f>
        <v>0</v>
      </c>
      <c r="K173" s="86">
        <f>CCM_Budget_Year4!H66</f>
        <v>0</v>
      </c>
      <c r="L173" s="85">
        <f>CCM_Budget_Year4!I66</f>
        <v>0</v>
      </c>
      <c r="M173" s="237" t="str">
        <f>CCM_Budget_Year4!J66</f>
        <v/>
      </c>
      <c r="N173" s="85">
        <f>CCM_Budget_Year4!K66</f>
        <v>0</v>
      </c>
      <c r="O173" s="86">
        <f>CCM_Budget_Year4!L66</f>
        <v>0</v>
      </c>
      <c r="P173" s="237" t="str">
        <f>CCM_Budget_Year4!M66</f>
        <v/>
      </c>
      <c r="Q173" s="85">
        <f>CCM_Budget_Year4!N66</f>
        <v>0</v>
      </c>
    </row>
    <row r="174" spans="1:17" ht="14.5" thickBot="1" x14ac:dyDescent="0.35">
      <c r="A174" s="239">
        <v>8</v>
      </c>
      <c r="B174" s="239" t="str">
        <f>CCM_Budget_Year4!$D$18</f>
        <v>CCM El Salvador</v>
      </c>
      <c r="C174" s="239" t="str">
        <f>CCM_Budget_Year4!$D$19</f>
        <v>SLV-FUND-2309</v>
      </c>
      <c r="D174" s="239" t="str">
        <f>CCM_Budget_Year4!$D$22</f>
        <v>USD</v>
      </c>
      <c r="E174" s="239" t="str">
        <f>CCM_Budget_Year4!$D$25</f>
        <v>Year 4</v>
      </c>
      <c r="F174" s="85">
        <f>CCM_Budget_Year4!C67</f>
        <v>0</v>
      </c>
      <c r="G174" s="85">
        <f>CCM_Budget_Year4!D67</f>
        <v>0</v>
      </c>
      <c r="H174" s="85">
        <f>CCM_Budget_Year4!E67</f>
        <v>0</v>
      </c>
      <c r="I174" s="85">
        <f>CCM_Budget_Year4!F67</f>
        <v>0</v>
      </c>
      <c r="J174" s="86">
        <f>CCM_Budget_Year4!G67</f>
        <v>0</v>
      </c>
      <c r="K174" s="86">
        <f>CCM_Budget_Year4!H67</f>
        <v>0</v>
      </c>
      <c r="L174" s="85">
        <f>CCM_Budget_Year4!I67</f>
        <v>0</v>
      </c>
      <c r="M174" s="237" t="str">
        <f>CCM_Budget_Year4!J67</f>
        <v/>
      </c>
      <c r="N174" s="85">
        <f>CCM_Budget_Year4!K67</f>
        <v>0</v>
      </c>
      <c r="O174" s="86">
        <f>CCM_Budget_Year4!L67</f>
        <v>0</v>
      </c>
      <c r="P174" s="237" t="str">
        <f>CCM_Budget_Year4!M67</f>
        <v/>
      </c>
      <c r="Q174" s="85">
        <f>CCM_Budget_Year4!N67</f>
        <v>0</v>
      </c>
    </row>
    <row r="175" spans="1:17" ht="14.5" thickBot="1" x14ac:dyDescent="0.35">
      <c r="A175" s="239">
        <v>9</v>
      </c>
      <c r="B175" s="239" t="str">
        <f>CCM_Budget_Year4!$D$18</f>
        <v>CCM El Salvador</v>
      </c>
      <c r="C175" s="239" t="str">
        <f>CCM_Budget_Year4!$D$19</f>
        <v>SLV-FUND-2309</v>
      </c>
      <c r="D175" s="239" t="str">
        <f>CCM_Budget_Year4!$D$22</f>
        <v>USD</v>
      </c>
      <c r="E175" s="239" t="str">
        <f>CCM_Budget_Year4!$D$25</f>
        <v>Year 4</v>
      </c>
      <c r="F175" s="85">
        <f>CCM_Budget_Year4!C68</f>
        <v>0</v>
      </c>
      <c r="G175" s="85">
        <f>CCM_Budget_Year4!D68</f>
        <v>0</v>
      </c>
      <c r="H175" s="85">
        <f>CCM_Budget_Year4!E68</f>
        <v>0</v>
      </c>
      <c r="I175" s="85">
        <f>CCM_Budget_Year4!F68</f>
        <v>0</v>
      </c>
      <c r="J175" s="86">
        <f>CCM_Budget_Year4!G68</f>
        <v>0</v>
      </c>
      <c r="K175" s="86">
        <f>CCM_Budget_Year4!H68</f>
        <v>0</v>
      </c>
      <c r="L175" s="85">
        <f>CCM_Budget_Year4!I68</f>
        <v>0</v>
      </c>
      <c r="M175" s="237" t="str">
        <f>CCM_Budget_Year4!J68</f>
        <v/>
      </c>
      <c r="N175" s="85">
        <f>CCM_Budget_Year4!K68</f>
        <v>0</v>
      </c>
      <c r="O175" s="86">
        <f>CCM_Budget_Year4!L68</f>
        <v>0</v>
      </c>
      <c r="P175" s="237" t="str">
        <f>CCM_Budget_Year4!M68</f>
        <v/>
      </c>
      <c r="Q175" s="85">
        <f>CCM_Budget_Year4!N68</f>
        <v>0</v>
      </c>
    </row>
    <row r="176" spans="1:17" ht="14.5" thickBot="1" x14ac:dyDescent="0.35">
      <c r="A176" s="239">
        <v>10</v>
      </c>
      <c r="B176" s="239" t="str">
        <f>CCM_Budget_Year4!$D$18</f>
        <v>CCM El Salvador</v>
      </c>
      <c r="C176" s="239" t="str">
        <f>CCM_Budget_Year4!$D$19</f>
        <v>SLV-FUND-2309</v>
      </c>
      <c r="D176" s="239" t="str">
        <f>CCM_Budget_Year4!$D$22</f>
        <v>USD</v>
      </c>
      <c r="E176" s="239" t="str">
        <f>CCM_Budget_Year4!$D$25</f>
        <v>Year 4</v>
      </c>
      <c r="F176" s="85">
        <f>CCM_Budget_Year4!C69</f>
        <v>0</v>
      </c>
      <c r="G176" s="85">
        <f>CCM_Budget_Year4!D69</f>
        <v>0</v>
      </c>
      <c r="H176" s="85">
        <f>CCM_Budget_Year4!E69</f>
        <v>0</v>
      </c>
      <c r="I176" s="85">
        <f>CCM_Budget_Year4!F69</f>
        <v>0</v>
      </c>
      <c r="J176" s="86">
        <f>CCM_Budget_Year4!G69</f>
        <v>0</v>
      </c>
      <c r="K176" s="86">
        <f>CCM_Budget_Year4!H69</f>
        <v>0</v>
      </c>
      <c r="L176" s="85">
        <f>CCM_Budget_Year4!I69</f>
        <v>0</v>
      </c>
      <c r="M176" s="237" t="str">
        <f>CCM_Budget_Year4!J69</f>
        <v/>
      </c>
      <c r="N176" s="85">
        <f>CCM_Budget_Year4!K69</f>
        <v>0</v>
      </c>
      <c r="O176" s="86">
        <f>CCM_Budget_Year4!L69</f>
        <v>0</v>
      </c>
      <c r="P176" s="237" t="str">
        <f>CCM_Budget_Year4!M69</f>
        <v/>
      </c>
      <c r="Q176" s="85">
        <f>CCM_Budget_Year4!N69</f>
        <v>0</v>
      </c>
    </row>
    <row r="177" spans="1:17" ht="14.5" thickBot="1" x14ac:dyDescent="0.35">
      <c r="A177" s="239">
        <v>1</v>
      </c>
      <c r="B177" s="239" t="str">
        <f>CCM_Budget_Year4!$D$18</f>
        <v>CCM El Salvador</v>
      </c>
      <c r="C177" s="239" t="str">
        <f>CCM_Budget_Year4!$D$19</f>
        <v>SLV-FUND-2309</v>
      </c>
      <c r="D177" s="239" t="str">
        <f>CCM_Budget_Year4!$D$22</f>
        <v>USD</v>
      </c>
      <c r="E177" s="239" t="str">
        <f>CCM_Budget_Year4!$D$25</f>
        <v>Year 4</v>
      </c>
      <c r="F177" s="85">
        <f>CCM_Budget_Year4!C79</f>
        <v>0</v>
      </c>
      <c r="G177" s="85">
        <f>CCM_Budget_Year4!D79</f>
        <v>0</v>
      </c>
      <c r="H177" s="85">
        <f>CCM_Budget_Year4!E79</f>
        <v>0</v>
      </c>
      <c r="I177" s="85">
        <f>CCM_Budget_Year4!F79</f>
        <v>0</v>
      </c>
      <c r="J177" s="86">
        <f>CCM_Budget_Year4!G79</f>
        <v>0</v>
      </c>
      <c r="K177" s="86">
        <f>CCM_Budget_Year4!H79</f>
        <v>0</v>
      </c>
      <c r="L177" s="238">
        <f>CCM_Budget_Year4!I79</f>
        <v>0</v>
      </c>
      <c r="M177" s="237" t="str">
        <f>CCM_Budget_Year4!J79</f>
        <v/>
      </c>
      <c r="N177" s="85">
        <f>CCM_Budget_Year4!K79</f>
        <v>0</v>
      </c>
      <c r="O177" s="86">
        <f>CCM_Budget_Year4!L79</f>
        <v>0</v>
      </c>
      <c r="P177" s="237" t="str">
        <f>CCM_Budget_Year4!M79</f>
        <v/>
      </c>
      <c r="Q177" s="238">
        <f>CCM_Budget_Year4!N79</f>
        <v>0</v>
      </c>
    </row>
    <row r="178" spans="1:17" ht="14.5" thickBot="1" x14ac:dyDescent="0.35">
      <c r="A178" s="239">
        <v>2</v>
      </c>
      <c r="B178" s="239" t="str">
        <f>CCM_Budget_Year4!$D$18</f>
        <v>CCM El Salvador</v>
      </c>
      <c r="C178" s="239" t="str">
        <f>CCM_Budget_Year4!$D$19</f>
        <v>SLV-FUND-2309</v>
      </c>
      <c r="D178" s="239" t="str">
        <f>CCM_Budget_Year4!$D$22</f>
        <v>USD</v>
      </c>
      <c r="E178" s="239" t="str">
        <f>CCM_Budget_Year4!$D$25</f>
        <v>Year 4</v>
      </c>
      <c r="F178" s="85">
        <f>CCM_Budget_Year4!C80</f>
        <v>0</v>
      </c>
      <c r="G178" s="85">
        <f>CCM_Budget_Year4!D80</f>
        <v>0</v>
      </c>
      <c r="H178" s="85">
        <f>CCM_Budget_Year4!E80</f>
        <v>0</v>
      </c>
      <c r="I178" s="85">
        <f>CCM_Budget_Year4!F80</f>
        <v>0</v>
      </c>
      <c r="J178" s="86">
        <f>CCM_Budget_Year4!G80</f>
        <v>0</v>
      </c>
      <c r="K178" s="86">
        <f>CCM_Budget_Year4!H80</f>
        <v>0</v>
      </c>
      <c r="L178" s="238">
        <f>CCM_Budget_Year4!I80</f>
        <v>0</v>
      </c>
      <c r="M178" s="237" t="str">
        <f>CCM_Budget_Year4!J80</f>
        <v/>
      </c>
      <c r="N178" s="85">
        <f>CCM_Budget_Year4!K80</f>
        <v>0</v>
      </c>
      <c r="O178" s="86">
        <f>CCM_Budget_Year4!L80</f>
        <v>0</v>
      </c>
      <c r="P178" s="237" t="str">
        <f>CCM_Budget_Year4!M80</f>
        <v/>
      </c>
      <c r="Q178" s="238">
        <f>CCM_Budget_Year4!N80</f>
        <v>0</v>
      </c>
    </row>
    <row r="179" spans="1:17" ht="14.5" thickBot="1" x14ac:dyDescent="0.35">
      <c r="A179" s="239">
        <v>3</v>
      </c>
      <c r="B179" s="239" t="str">
        <f>CCM_Budget_Year4!$D$18</f>
        <v>CCM El Salvador</v>
      </c>
      <c r="C179" s="239" t="str">
        <f>CCM_Budget_Year4!$D$19</f>
        <v>SLV-FUND-2309</v>
      </c>
      <c r="D179" s="239" t="str">
        <f>CCM_Budget_Year4!$D$22</f>
        <v>USD</v>
      </c>
      <c r="E179" s="239" t="str">
        <f>CCM_Budget_Year4!$D$25</f>
        <v>Year 4</v>
      </c>
      <c r="F179" s="85">
        <f>CCM_Budget_Year4!C81</f>
        <v>0</v>
      </c>
      <c r="G179" s="85">
        <f>CCM_Budget_Year4!D81</f>
        <v>0</v>
      </c>
      <c r="H179" s="85">
        <f>CCM_Budget_Year4!E81</f>
        <v>0</v>
      </c>
      <c r="I179" s="85">
        <f>CCM_Budget_Year4!F81</f>
        <v>0</v>
      </c>
      <c r="J179" s="86">
        <f>CCM_Budget_Year4!G81</f>
        <v>0</v>
      </c>
      <c r="K179" s="86">
        <f>CCM_Budget_Year4!H81</f>
        <v>0</v>
      </c>
      <c r="L179" s="238">
        <f>CCM_Budget_Year4!I81</f>
        <v>0</v>
      </c>
      <c r="M179" s="237" t="str">
        <f>CCM_Budget_Year4!J81</f>
        <v/>
      </c>
      <c r="N179" s="85">
        <f>CCM_Budget_Year4!K81</f>
        <v>0</v>
      </c>
      <c r="O179" s="86">
        <f>CCM_Budget_Year4!L81</f>
        <v>0</v>
      </c>
      <c r="P179" s="237" t="str">
        <f>CCM_Budget_Year4!M81</f>
        <v/>
      </c>
      <c r="Q179" s="238">
        <f>CCM_Budget_Year4!N81</f>
        <v>0</v>
      </c>
    </row>
    <row r="180" spans="1:17" ht="14.5" thickBot="1" x14ac:dyDescent="0.35">
      <c r="A180" s="239">
        <v>4</v>
      </c>
      <c r="B180" s="239" t="str">
        <f>CCM_Budget_Year4!$D$18</f>
        <v>CCM El Salvador</v>
      </c>
      <c r="C180" s="239" t="str">
        <f>CCM_Budget_Year4!$D$19</f>
        <v>SLV-FUND-2309</v>
      </c>
      <c r="D180" s="239" t="str">
        <f>CCM_Budget_Year4!$D$22</f>
        <v>USD</v>
      </c>
      <c r="E180" s="239" t="str">
        <f>CCM_Budget_Year4!$D$25</f>
        <v>Year 4</v>
      </c>
      <c r="F180" s="85">
        <f>CCM_Budget_Year4!C82</f>
        <v>0</v>
      </c>
      <c r="G180" s="85">
        <f>CCM_Budget_Year4!D82</f>
        <v>0</v>
      </c>
      <c r="H180" s="85">
        <f>CCM_Budget_Year4!E82</f>
        <v>0</v>
      </c>
      <c r="I180" s="85">
        <f>CCM_Budget_Year4!F82</f>
        <v>0</v>
      </c>
      <c r="J180" s="86">
        <f>CCM_Budget_Year4!G82</f>
        <v>0</v>
      </c>
      <c r="K180" s="86">
        <f>CCM_Budget_Year4!H82</f>
        <v>0</v>
      </c>
      <c r="L180" s="238">
        <f>CCM_Budget_Year4!I82</f>
        <v>0</v>
      </c>
      <c r="M180" s="237" t="str">
        <f>CCM_Budget_Year4!J82</f>
        <v/>
      </c>
      <c r="N180" s="85">
        <f>CCM_Budget_Year4!K82</f>
        <v>0</v>
      </c>
      <c r="O180" s="86">
        <f>CCM_Budget_Year4!L82</f>
        <v>0</v>
      </c>
      <c r="P180" s="237" t="str">
        <f>CCM_Budget_Year4!M82</f>
        <v/>
      </c>
      <c r="Q180" s="238">
        <f>CCM_Budget_Year4!N82</f>
        <v>0</v>
      </c>
    </row>
    <row r="181" spans="1:17" ht="14.5" thickBot="1" x14ac:dyDescent="0.35">
      <c r="A181" s="239">
        <v>5</v>
      </c>
      <c r="B181" s="239" t="str">
        <f>CCM_Budget_Year4!$D$18</f>
        <v>CCM El Salvador</v>
      </c>
      <c r="C181" s="239" t="str">
        <f>CCM_Budget_Year4!$D$19</f>
        <v>SLV-FUND-2309</v>
      </c>
      <c r="D181" s="239" t="str">
        <f>CCM_Budget_Year4!$D$22</f>
        <v>USD</v>
      </c>
      <c r="E181" s="239" t="str">
        <f>CCM_Budget_Year4!$D$25</f>
        <v>Year 4</v>
      </c>
      <c r="F181" s="85">
        <f>CCM_Budget_Year4!C83</f>
        <v>0</v>
      </c>
      <c r="G181" s="85">
        <f>CCM_Budget_Year4!D83</f>
        <v>0</v>
      </c>
      <c r="H181" s="85">
        <f>CCM_Budget_Year4!E83</f>
        <v>0</v>
      </c>
      <c r="I181" s="85">
        <f>CCM_Budget_Year4!F83</f>
        <v>0</v>
      </c>
      <c r="J181" s="86">
        <f>CCM_Budget_Year4!G83</f>
        <v>0</v>
      </c>
      <c r="K181" s="86">
        <f>CCM_Budget_Year4!H83</f>
        <v>0</v>
      </c>
      <c r="L181" s="238">
        <f>CCM_Budget_Year4!I83</f>
        <v>0</v>
      </c>
      <c r="M181" s="237" t="str">
        <f>CCM_Budget_Year4!J83</f>
        <v/>
      </c>
      <c r="N181" s="85">
        <f>CCM_Budget_Year4!K83</f>
        <v>0</v>
      </c>
      <c r="O181" s="86">
        <f>CCM_Budget_Year4!L83</f>
        <v>0</v>
      </c>
      <c r="P181" s="237" t="str">
        <f>CCM_Budget_Year4!M83</f>
        <v/>
      </c>
      <c r="Q181" s="238">
        <f>CCM_Budget_Year4!N83</f>
        <v>0</v>
      </c>
    </row>
    <row r="182" spans="1:17" ht="14.5" thickBot="1" x14ac:dyDescent="0.35">
      <c r="A182" s="239">
        <v>6</v>
      </c>
      <c r="B182" s="239" t="str">
        <f>CCM_Budget_Year4!$D$18</f>
        <v>CCM El Salvador</v>
      </c>
      <c r="C182" s="239" t="str">
        <f>CCM_Budget_Year4!$D$19</f>
        <v>SLV-FUND-2309</v>
      </c>
      <c r="D182" s="239" t="str">
        <f>CCM_Budget_Year4!$D$22</f>
        <v>USD</v>
      </c>
      <c r="E182" s="239" t="str">
        <f>CCM_Budget_Year4!$D$25</f>
        <v>Year 4</v>
      </c>
      <c r="F182" s="85">
        <f>CCM_Budget_Year4!C84</f>
        <v>0</v>
      </c>
      <c r="G182" s="85">
        <f>CCM_Budget_Year4!D84</f>
        <v>0</v>
      </c>
      <c r="H182" s="85">
        <f>CCM_Budget_Year4!E84</f>
        <v>0</v>
      </c>
      <c r="I182" s="85">
        <f>CCM_Budget_Year4!F84</f>
        <v>0</v>
      </c>
      <c r="J182" s="86">
        <f>CCM_Budget_Year4!G84</f>
        <v>0</v>
      </c>
      <c r="K182" s="86">
        <f>CCM_Budget_Year4!H84</f>
        <v>0</v>
      </c>
      <c r="L182" s="238">
        <f>CCM_Budget_Year4!I84</f>
        <v>0</v>
      </c>
      <c r="M182" s="237" t="str">
        <f>CCM_Budget_Year4!J84</f>
        <v/>
      </c>
      <c r="N182" s="85">
        <f>CCM_Budget_Year4!K84</f>
        <v>0</v>
      </c>
      <c r="O182" s="86">
        <f>CCM_Budget_Year4!L84</f>
        <v>0</v>
      </c>
      <c r="P182" s="237" t="str">
        <f>CCM_Budget_Year4!M84</f>
        <v/>
      </c>
      <c r="Q182" s="238">
        <f>CCM_Budget_Year4!N84</f>
        <v>0</v>
      </c>
    </row>
    <row r="183" spans="1:17" ht="14.5" thickBot="1" x14ac:dyDescent="0.35">
      <c r="A183" s="239">
        <v>7</v>
      </c>
      <c r="B183" s="239" t="str">
        <f>CCM_Budget_Year4!$D$18</f>
        <v>CCM El Salvador</v>
      </c>
      <c r="C183" s="239" t="str">
        <f>CCM_Budget_Year4!$D$19</f>
        <v>SLV-FUND-2309</v>
      </c>
      <c r="D183" s="239" t="str">
        <f>CCM_Budget_Year4!$D$22</f>
        <v>USD</v>
      </c>
      <c r="E183" s="239" t="str">
        <f>CCM_Budget_Year4!$D$25</f>
        <v>Year 4</v>
      </c>
      <c r="F183" s="85">
        <f>CCM_Budget_Year4!C85</f>
        <v>0</v>
      </c>
      <c r="G183" s="85">
        <f>CCM_Budget_Year4!D85</f>
        <v>0</v>
      </c>
      <c r="H183" s="85">
        <f>CCM_Budget_Year4!E85</f>
        <v>0</v>
      </c>
      <c r="I183" s="85">
        <f>CCM_Budget_Year4!F85</f>
        <v>0</v>
      </c>
      <c r="J183" s="86">
        <f>CCM_Budget_Year4!G85</f>
        <v>0</v>
      </c>
      <c r="K183" s="86">
        <f>CCM_Budget_Year4!H85</f>
        <v>0</v>
      </c>
      <c r="L183" s="238">
        <f>CCM_Budget_Year4!I85</f>
        <v>0</v>
      </c>
      <c r="M183" s="237" t="str">
        <f>CCM_Budget_Year4!J85</f>
        <v/>
      </c>
      <c r="N183" s="85">
        <f>CCM_Budget_Year4!K85</f>
        <v>0</v>
      </c>
      <c r="O183" s="86">
        <f>CCM_Budget_Year4!L85</f>
        <v>0</v>
      </c>
      <c r="P183" s="237" t="str">
        <f>CCM_Budget_Year4!M85</f>
        <v/>
      </c>
      <c r="Q183" s="238">
        <f>CCM_Budget_Year4!N85</f>
        <v>0</v>
      </c>
    </row>
    <row r="184" spans="1:17" ht="14.5" thickBot="1" x14ac:dyDescent="0.35">
      <c r="A184" s="239">
        <v>8</v>
      </c>
      <c r="B184" s="239" t="str">
        <f>CCM_Budget_Year4!$D$18</f>
        <v>CCM El Salvador</v>
      </c>
      <c r="C184" s="239" t="str">
        <f>CCM_Budget_Year4!$D$19</f>
        <v>SLV-FUND-2309</v>
      </c>
      <c r="D184" s="239" t="str">
        <f>CCM_Budget_Year4!$D$22</f>
        <v>USD</v>
      </c>
      <c r="E184" s="239" t="str">
        <f>CCM_Budget_Year4!$D$25</f>
        <v>Year 4</v>
      </c>
      <c r="F184" s="85">
        <f>CCM_Budget_Year4!C86</f>
        <v>0</v>
      </c>
      <c r="G184" s="85">
        <f>CCM_Budget_Year4!D86</f>
        <v>0</v>
      </c>
      <c r="H184" s="85">
        <f>CCM_Budget_Year4!E86</f>
        <v>0</v>
      </c>
      <c r="I184" s="85">
        <f>CCM_Budget_Year4!F86</f>
        <v>0</v>
      </c>
      <c r="J184" s="86">
        <f>CCM_Budget_Year4!G86</f>
        <v>0</v>
      </c>
      <c r="K184" s="86">
        <f>CCM_Budget_Year4!H86</f>
        <v>0</v>
      </c>
      <c r="L184" s="238">
        <f>CCM_Budget_Year4!I86</f>
        <v>0</v>
      </c>
      <c r="M184" s="237" t="str">
        <f>CCM_Budget_Year4!J86</f>
        <v/>
      </c>
      <c r="N184" s="85">
        <f>CCM_Budget_Year4!K86</f>
        <v>0</v>
      </c>
      <c r="O184" s="86">
        <f>CCM_Budget_Year4!L86</f>
        <v>0</v>
      </c>
      <c r="P184" s="237" t="str">
        <f>CCM_Budget_Year4!M86</f>
        <v/>
      </c>
      <c r="Q184" s="238">
        <f>CCM_Budget_Year4!N86</f>
        <v>0</v>
      </c>
    </row>
    <row r="185" spans="1:17" ht="14.5" thickBot="1" x14ac:dyDescent="0.35">
      <c r="A185" s="239">
        <v>9</v>
      </c>
      <c r="B185" s="239" t="str">
        <f>CCM_Budget_Year4!$D$18</f>
        <v>CCM El Salvador</v>
      </c>
      <c r="C185" s="239" t="str">
        <f>CCM_Budget_Year4!$D$19</f>
        <v>SLV-FUND-2309</v>
      </c>
      <c r="D185" s="239" t="str">
        <f>CCM_Budget_Year4!$D$22</f>
        <v>USD</v>
      </c>
      <c r="E185" s="239" t="str">
        <f>CCM_Budget_Year4!$D$25</f>
        <v>Year 4</v>
      </c>
      <c r="F185" s="85">
        <f>CCM_Budget_Year4!C87</f>
        <v>0</v>
      </c>
      <c r="G185" s="85">
        <f>CCM_Budget_Year4!D87</f>
        <v>0</v>
      </c>
      <c r="H185" s="85">
        <f>CCM_Budget_Year4!E87</f>
        <v>0</v>
      </c>
      <c r="I185" s="85">
        <f>CCM_Budget_Year4!F87</f>
        <v>0</v>
      </c>
      <c r="J185" s="86">
        <f>CCM_Budget_Year4!G87</f>
        <v>0</v>
      </c>
      <c r="K185" s="86">
        <f>CCM_Budget_Year4!H87</f>
        <v>0</v>
      </c>
      <c r="L185" s="238">
        <f>CCM_Budget_Year4!I87</f>
        <v>0</v>
      </c>
      <c r="M185" s="237" t="str">
        <f>CCM_Budget_Year4!J87</f>
        <v/>
      </c>
      <c r="N185" s="85">
        <f>CCM_Budget_Year4!K87</f>
        <v>0</v>
      </c>
      <c r="O185" s="86">
        <f>CCM_Budget_Year4!L87</f>
        <v>0</v>
      </c>
      <c r="P185" s="237" t="str">
        <f>CCM_Budget_Year4!M87</f>
        <v/>
      </c>
      <c r="Q185" s="238">
        <f>CCM_Budget_Year4!N87</f>
        <v>0</v>
      </c>
    </row>
    <row r="186" spans="1:17" ht="14.5" thickBot="1" x14ac:dyDescent="0.35">
      <c r="A186" s="239">
        <v>10</v>
      </c>
      <c r="B186" s="239" t="str">
        <f>CCM_Budget_Year4!$D$18</f>
        <v>CCM El Salvador</v>
      </c>
      <c r="C186" s="239" t="str">
        <f>CCM_Budget_Year4!$D$19</f>
        <v>SLV-FUND-2309</v>
      </c>
      <c r="D186" s="239" t="str">
        <f>CCM_Budget_Year4!$D$22</f>
        <v>USD</v>
      </c>
      <c r="E186" s="239" t="str">
        <f>CCM_Budget_Year4!$D$25</f>
        <v>Year 4</v>
      </c>
      <c r="F186" s="85">
        <f>CCM_Budget_Year4!C88</f>
        <v>0</v>
      </c>
      <c r="G186" s="85">
        <f>CCM_Budget_Year4!D88</f>
        <v>0</v>
      </c>
      <c r="H186" s="85">
        <f>CCM_Budget_Year4!E88</f>
        <v>0</v>
      </c>
      <c r="I186" s="85">
        <f>CCM_Budget_Year4!F88</f>
        <v>0</v>
      </c>
      <c r="J186" s="86">
        <f>CCM_Budget_Year4!G88</f>
        <v>0</v>
      </c>
      <c r="K186" s="86">
        <f>CCM_Budget_Year4!H88</f>
        <v>0</v>
      </c>
      <c r="L186" s="238">
        <f>CCM_Budget_Year4!I88</f>
        <v>0</v>
      </c>
      <c r="M186" s="237" t="str">
        <f>CCM_Budget_Year4!J88</f>
        <v/>
      </c>
      <c r="N186" s="85">
        <f>CCM_Budget_Year4!K88</f>
        <v>0</v>
      </c>
      <c r="O186" s="86">
        <f>CCM_Budget_Year4!L88</f>
        <v>0</v>
      </c>
      <c r="P186" s="237" t="str">
        <f>CCM_Budget_Year4!M88</f>
        <v/>
      </c>
      <c r="Q186" s="238">
        <f>CCM_Budget_Year4!N88</f>
        <v>0</v>
      </c>
    </row>
    <row r="187" spans="1:17" ht="14.5" thickBot="1" x14ac:dyDescent="0.35">
      <c r="A187" s="239">
        <v>11</v>
      </c>
      <c r="B187" s="239" t="str">
        <f>CCM_Budget_Year4!$D$18</f>
        <v>CCM El Salvador</v>
      </c>
      <c r="C187" s="239" t="str">
        <f>CCM_Budget_Year4!$D$19</f>
        <v>SLV-FUND-2309</v>
      </c>
      <c r="D187" s="239" t="str">
        <f>CCM_Budget_Year4!$D$22</f>
        <v>USD</v>
      </c>
      <c r="E187" s="239" t="str">
        <f>CCM_Budget_Year4!$D$25</f>
        <v>Year 4</v>
      </c>
      <c r="F187" s="85">
        <f>CCM_Budget_Year4!C89</f>
        <v>0</v>
      </c>
      <c r="G187" s="85">
        <f>CCM_Budget_Year4!D89</f>
        <v>0</v>
      </c>
      <c r="H187" s="85">
        <f>CCM_Budget_Year4!E89</f>
        <v>0</v>
      </c>
      <c r="I187" s="85">
        <f>CCM_Budget_Year4!F89</f>
        <v>0</v>
      </c>
      <c r="J187" s="86">
        <f>CCM_Budget_Year4!G89</f>
        <v>0</v>
      </c>
      <c r="K187" s="86">
        <f>CCM_Budget_Year4!H89</f>
        <v>0</v>
      </c>
      <c r="L187" s="238">
        <f>CCM_Budget_Year4!I89</f>
        <v>0</v>
      </c>
      <c r="M187" s="237" t="str">
        <f>CCM_Budget_Year4!J89</f>
        <v/>
      </c>
      <c r="N187" s="85">
        <f>CCM_Budget_Year4!K89</f>
        <v>0</v>
      </c>
      <c r="O187" s="86">
        <f>CCM_Budget_Year4!L89</f>
        <v>0</v>
      </c>
      <c r="P187" s="237" t="str">
        <f>CCM_Budget_Year4!M89</f>
        <v/>
      </c>
      <c r="Q187" s="238">
        <f>CCM_Budget_Year4!N89</f>
        <v>0</v>
      </c>
    </row>
    <row r="188" spans="1:17" ht="14.5" thickBot="1" x14ac:dyDescent="0.35">
      <c r="A188" s="239">
        <v>12</v>
      </c>
      <c r="B188" s="239" t="str">
        <f>CCM_Budget_Year4!$D$18</f>
        <v>CCM El Salvador</v>
      </c>
      <c r="C188" s="239" t="str">
        <f>CCM_Budget_Year4!$D$19</f>
        <v>SLV-FUND-2309</v>
      </c>
      <c r="D188" s="239" t="str">
        <f>CCM_Budget_Year4!$D$22</f>
        <v>USD</v>
      </c>
      <c r="E188" s="239" t="str">
        <f>CCM_Budget_Year4!$D$25</f>
        <v>Year 4</v>
      </c>
      <c r="F188" s="85">
        <f>CCM_Budget_Year4!C90</f>
        <v>0</v>
      </c>
      <c r="G188" s="85">
        <f>CCM_Budget_Year4!D90</f>
        <v>0</v>
      </c>
      <c r="H188" s="85">
        <f>CCM_Budget_Year4!E90</f>
        <v>0</v>
      </c>
      <c r="I188" s="85">
        <f>CCM_Budget_Year4!F90</f>
        <v>0</v>
      </c>
      <c r="J188" s="86">
        <f>CCM_Budget_Year4!G90</f>
        <v>0</v>
      </c>
      <c r="K188" s="86">
        <f>CCM_Budget_Year4!H90</f>
        <v>0</v>
      </c>
      <c r="L188" s="238">
        <f>CCM_Budget_Year4!I90</f>
        <v>0</v>
      </c>
      <c r="M188" s="237" t="str">
        <f>CCM_Budget_Year4!J90</f>
        <v/>
      </c>
      <c r="N188" s="85">
        <f>CCM_Budget_Year4!K90</f>
        <v>0</v>
      </c>
      <c r="O188" s="86">
        <f>CCM_Budget_Year4!L90</f>
        <v>0</v>
      </c>
      <c r="P188" s="237" t="str">
        <f>CCM_Budget_Year4!M90</f>
        <v/>
      </c>
      <c r="Q188" s="238">
        <f>CCM_Budget_Year4!N90</f>
        <v>0</v>
      </c>
    </row>
    <row r="189" spans="1:17" ht="14.5" thickBot="1" x14ac:dyDescent="0.35">
      <c r="A189" s="239">
        <v>13</v>
      </c>
      <c r="B189" s="239" t="str">
        <f>CCM_Budget_Year4!$D$18</f>
        <v>CCM El Salvador</v>
      </c>
      <c r="C189" s="239" t="str">
        <f>CCM_Budget_Year4!$D$19</f>
        <v>SLV-FUND-2309</v>
      </c>
      <c r="D189" s="239" t="str">
        <f>CCM_Budget_Year4!$D$22</f>
        <v>USD</v>
      </c>
      <c r="E189" s="239" t="str">
        <f>CCM_Budget_Year4!$D$25</f>
        <v>Year 4</v>
      </c>
      <c r="F189" s="85">
        <f>CCM_Budget_Year4!C91</f>
        <v>0</v>
      </c>
      <c r="G189" s="85">
        <f>CCM_Budget_Year4!D91</f>
        <v>0</v>
      </c>
      <c r="H189" s="85">
        <f>CCM_Budget_Year4!E91</f>
        <v>0</v>
      </c>
      <c r="I189" s="85">
        <f>CCM_Budget_Year4!F91</f>
        <v>0</v>
      </c>
      <c r="J189" s="86">
        <f>CCM_Budget_Year4!G91</f>
        <v>0</v>
      </c>
      <c r="K189" s="86">
        <f>CCM_Budget_Year4!H91</f>
        <v>0</v>
      </c>
      <c r="L189" s="238">
        <f>CCM_Budget_Year4!I91</f>
        <v>0</v>
      </c>
      <c r="M189" s="237" t="str">
        <f>CCM_Budget_Year4!J91</f>
        <v/>
      </c>
      <c r="N189" s="85">
        <f>CCM_Budget_Year4!K91</f>
        <v>0</v>
      </c>
      <c r="O189" s="86">
        <f>CCM_Budget_Year4!L91</f>
        <v>0</v>
      </c>
      <c r="P189" s="237" t="str">
        <f>CCM_Budget_Year4!M91</f>
        <v/>
      </c>
      <c r="Q189" s="238">
        <f>CCM_Budget_Year4!N91</f>
        <v>0</v>
      </c>
    </row>
    <row r="190" spans="1:17" ht="14.5" thickBot="1" x14ac:dyDescent="0.35">
      <c r="A190" s="239">
        <v>14</v>
      </c>
      <c r="B190" s="239" t="str">
        <f>CCM_Budget_Year4!$D$18</f>
        <v>CCM El Salvador</v>
      </c>
      <c r="C190" s="239" t="str">
        <f>CCM_Budget_Year4!$D$19</f>
        <v>SLV-FUND-2309</v>
      </c>
      <c r="D190" s="239" t="str">
        <f>CCM_Budget_Year4!$D$22</f>
        <v>USD</v>
      </c>
      <c r="E190" s="239" t="str">
        <f>CCM_Budget_Year4!$D$25</f>
        <v>Year 4</v>
      </c>
      <c r="F190" s="85">
        <f>CCM_Budget_Year4!C92</f>
        <v>0</v>
      </c>
      <c r="G190" s="85">
        <f>CCM_Budget_Year4!D92</f>
        <v>0</v>
      </c>
      <c r="H190" s="85">
        <f>CCM_Budget_Year4!E92</f>
        <v>0</v>
      </c>
      <c r="I190" s="85">
        <f>CCM_Budget_Year4!F92</f>
        <v>0</v>
      </c>
      <c r="J190" s="86">
        <f>CCM_Budget_Year4!G92</f>
        <v>0</v>
      </c>
      <c r="K190" s="86">
        <f>CCM_Budget_Year4!H92</f>
        <v>0</v>
      </c>
      <c r="L190" s="238">
        <f>CCM_Budget_Year4!I92</f>
        <v>0</v>
      </c>
      <c r="M190" s="237" t="str">
        <f>CCM_Budget_Year4!J92</f>
        <v/>
      </c>
      <c r="N190" s="85">
        <f>CCM_Budget_Year4!K92</f>
        <v>0</v>
      </c>
      <c r="O190" s="86">
        <f>CCM_Budget_Year4!L92</f>
        <v>0</v>
      </c>
      <c r="P190" s="237" t="str">
        <f>CCM_Budget_Year4!M92</f>
        <v/>
      </c>
      <c r="Q190" s="238">
        <f>CCM_Budget_Year4!N92</f>
        <v>0</v>
      </c>
    </row>
    <row r="191" spans="1:17" ht="14.5" thickBot="1" x14ac:dyDescent="0.35">
      <c r="A191" s="239">
        <v>15</v>
      </c>
      <c r="B191" s="239" t="str">
        <f>CCM_Budget_Year4!$D$18</f>
        <v>CCM El Salvador</v>
      </c>
      <c r="C191" s="239" t="str">
        <f>CCM_Budget_Year4!$D$19</f>
        <v>SLV-FUND-2309</v>
      </c>
      <c r="D191" s="239" t="str">
        <f>CCM_Budget_Year4!$D$22</f>
        <v>USD</v>
      </c>
      <c r="E191" s="239" t="str">
        <f>CCM_Budget_Year4!$D$25</f>
        <v>Year 4</v>
      </c>
      <c r="F191" s="85">
        <f>CCM_Budget_Year4!C93</f>
        <v>0</v>
      </c>
      <c r="G191" s="85">
        <f>CCM_Budget_Year4!D93</f>
        <v>0</v>
      </c>
      <c r="H191" s="85">
        <f>CCM_Budget_Year4!E93</f>
        <v>0</v>
      </c>
      <c r="I191" s="85">
        <f>CCM_Budget_Year4!F93</f>
        <v>0</v>
      </c>
      <c r="J191" s="86">
        <f>CCM_Budget_Year4!G93</f>
        <v>0</v>
      </c>
      <c r="K191" s="86">
        <f>CCM_Budget_Year4!H93</f>
        <v>0</v>
      </c>
      <c r="L191" s="238">
        <f>CCM_Budget_Year4!I93</f>
        <v>0</v>
      </c>
      <c r="M191" s="237" t="str">
        <f>CCM_Budget_Year4!J93</f>
        <v/>
      </c>
      <c r="N191" s="85">
        <f>CCM_Budget_Year4!K93</f>
        <v>0</v>
      </c>
      <c r="O191" s="86">
        <f>CCM_Budget_Year4!L93</f>
        <v>0</v>
      </c>
      <c r="P191" s="237" t="str">
        <f>CCM_Budget_Year4!M93</f>
        <v/>
      </c>
      <c r="Q191" s="238">
        <f>CCM_Budget_Year4!N93</f>
        <v>0</v>
      </c>
    </row>
    <row r="192" spans="1:17" ht="14.5" thickBot="1" x14ac:dyDescent="0.35">
      <c r="A192" s="239">
        <v>16</v>
      </c>
      <c r="B192" s="239" t="str">
        <f>CCM_Budget_Year4!$D$18</f>
        <v>CCM El Salvador</v>
      </c>
      <c r="C192" s="239" t="str">
        <f>CCM_Budget_Year4!$D$19</f>
        <v>SLV-FUND-2309</v>
      </c>
      <c r="D192" s="239" t="str">
        <f>CCM_Budget_Year4!$D$22</f>
        <v>USD</v>
      </c>
      <c r="E192" s="239" t="str">
        <f>CCM_Budget_Year4!$D$25</f>
        <v>Year 4</v>
      </c>
      <c r="F192" s="85">
        <f>CCM_Budget_Year4!C94</f>
        <v>0</v>
      </c>
      <c r="G192" s="85">
        <f>CCM_Budget_Year4!D94</f>
        <v>0</v>
      </c>
      <c r="H192" s="85">
        <f>CCM_Budget_Year4!E94</f>
        <v>0</v>
      </c>
      <c r="I192" s="85">
        <f>CCM_Budget_Year4!F94</f>
        <v>0</v>
      </c>
      <c r="J192" s="86">
        <f>CCM_Budget_Year4!G94</f>
        <v>0</v>
      </c>
      <c r="K192" s="86">
        <f>CCM_Budget_Year4!H94</f>
        <v>0</v>
      </c>
      <c r="L192" s="238">
        <f>CCM_Budget_Year4!I94</f>
        <v>0</v>
      </c>
      <c r="M192" s="237" t="str">
        <f>CCM_Budget_Year4!J94</f>
        <v/>
      </c>
      <c r="N192" s="85">
        <f>CCM_Budget_Year4!K94</f>
        <v>0</v>
      </c>
      <c r="O192" s="86">
        <f>CCM_Budget_Year4!L94</f>
        <v>0</v>
      </c>
      <c r="P192" s="237" t="str">
        <f>CCM_Budget_Year4!M94</f>
        <v/>
      </c>
      <c r="Q192" s="238">
        <f>CCM_Budget_Year4!N94</f>
        <v>0</v>
      </c>
    </row>
    <row r="193" spans="1:17" ht="14.5" thickBot="1" x14ac:dyDescent="0.35">
      <c r="A193" s="239">
        <v>17</v>
      </c>
      <c r="B193" s="239" t="str">
        <f>CCM_Budget_Year4!$D$18</f>
        <v>CCM El Salvador</v>
      </c>
      <c r="C193" s="239" t="str">
        <f>CCM_Budget_Year4!$D$19</f>
        <v>SLV-FUND-2309</v>
      </c>
      <c r="D193" s="239" t="str">
        <f>CCM_Budget_Year4!$D$22</f>
        <v>USD</v>
      </c>
      <c r="E193" s="239" t="str">
        <f>CCM_Budget_Year4!$D$25</f>
        <v>Year 4</v>
      </c>
      <c r="F193" s="85">
        <f>CCM_Budget_Year4!C95</f>
        <v>0</v>
      </c>
      <c r="G193" s="85">
        <f>CCM_Budget_Year4!D95</f>
        <v>0</v>
      </c>
      <c r="H193" s="85">
        <f>CCM_Budget_Year4!E95</f>
        <v>0</v>
      </c>
      <c r="I193" s="85">
        <f>CCM_Budget_Year4!F95</f>
        <v>0</v>
      </c>
      <c r="J193" s="86">
        <f>CCM_Budget_Year4!G95</f>
        <v>0</v>
      </c>
      <c r="K193" s="86">
        <f>CCM_Budget_Year4!H95</f>
        <v>0</v>
      </c>
      <c r="L193" s="238">
        <f>CCM_Budget_Year4!I95</f>
        <v>0</v>
      </c>
      <c r="M193" s="237" t="str">
        <f>CCM_Budget_Year4!J95</f>
        <v/>
      </c>
      <c r="N193" s="85">
        <f>CCM_Budget_Year4!K95</f>
        <v>0</v>
      </c>
      <c r="O193" s="86">
        <f>CCM_Budget_Year4!L95</f>
        <v>0</v>
      </c>
      <c r="P193" s="237" t="str">
        <f>CCM_Budget_Year4!M95</f>
        <v/>
      </c>
      <c r="Q193" s="238">
        <f>CCM_Budget_Year4!N95</f>
        <v>0</v>
      </c>
    </row>
    <row r="194" spans="1:17" ht="14.5" thickBot="1" x14ac:dyDescent="0.35">
      <c r="A194" s="239">
        <v>18</v>
      </c>
      <c r="B194" s="239" t="str">
        <f>CCM_Budget_Year4!$D$18</f>
        <v>CCM El Salvador</v>
      </c>
      <c r="C194" s="239" t="str">
        <f>CCM_Budget_Year4!$D$19</f>
        <v>SLV-FUND-2309</v>
      </c>
      <c r="D194" s="239" t="str">
        <f>CCM_Budget_Year4!$D$22</f>
        <v>USD</v>
      </c>
      <c r="E194" s="239" t="str">
        <f>CCM_Budget_Year4!$D$25</f>
        <v>Year 4</v>
      </c>
      <c r="F194" s="85">
        <f>CCM_Budget_Year4!C96</f>
        <v>0</v>
      </c>
      <c r="G194" s="85">
        <f>CCM_Budget_Year4!D96</f>
        <v>0</v>
      </c>
      <c r="H194" s="85">
        <f>CCM_Budget_Year4!E96</f>
        <v>0</v>
      </c>
      <c r="I194" s="85">
        <f>CCM_Budget_Year4!F96</f>
        <v>0</v>
      </c>
      <c r="J194" s="86">
        <f>CCM_Budget_Year4!G96</f>
        <v>0</v>
      </c>
      <c r="K194" s="86">
        <f>CCM_Budget_Year4!H96</f>
        <v>0</v>
      </c>
      <c r="L194" s="238">
        <f>CCM_Budget_Year4!I96</f>
        <v>0</v>
      </c>
      <c r="M194" s="237" t="str">
        <f>CCM_Budget_Year4!J96</f>
        <v/>
      </c>
      <c r="N194" s="85">
        <f>CCM_Budget_Year4!K96</f>
        <v>0</v>
      </c>
      <c r="O194" s="86">
        <f>CCM_Budget_Year4!L96</f>
        <v>0</v>
      </c>
      <c r="P194" s="237" t="str">
        <f>CCM_Budget_Year4!M96</f>
        <v/>
      </c>
      <c r="Q194" s="238">
        <f>CCM_Budget_Year4!N96</f>
        <v>0</v>
      </c>
    </row>
    <row r="195" spans="1:17" ht="14.5" thickBot="1" x14ac:dyDescent="0.35">
      <c r="A195" s="239">
        <v>19</v>
      </c>
      <c r="B195" s="239" t="str">
        <f>CCM_Budget_Year4!$D$18</f>
        <v>CCM El Salvador</v>
      </c>
      <c r="C195" s="239" t="str">
        <f>CCM_Budget_Year4!$D$19</f>
        <v>SLV-FUND-2309</v>
      </c>
      <c r="D195" s="239" t="str">
        <f>CCM_Budget_Year4!$D$22</f>
        <v>USD</v>
      </c>
      <c r="E195" s="239" t="str">
        <f>CCM_Budget_Year4!$D$25</f>
        <v>Year 4</v>
      </c>
      <c r="F195" s="85">
        <f>CCM_Budget_Year4!C97</f>
        <v>0</v>
      </c>
      <c r="G195" s="85">
        <f>CCM_Budget_Year4!D97</f>
        <v>0</v>
      </c>
      <c r="H195" s="85">
        <f>CCM_Budget_Year4!E97</f>
        <v>0</v>
      </c>
      <c r="I195" s="85">
        <f>CCM_Budget_Year4!F97</f>
        <v>0</v>
      </c>
      <c r="J195" s="86">
        <f>CCM_Budget_Year4!G97</f>
        <v>0</v>
      </c>
      <c r="K195" s="86">
        <f>CCM_Budget_Year4!H97</f>
        <v>0</v>
      </c>
      <c r="L195" s="238">
        <f>CCM_Budget_Year4!I97</f>
        <v>0</v>
      </c>
      <c r="M195" s="237" t="str">
        <f>CCM_Budget_Year4!J97</f>
        <v/>
      </c>
      <c r="N195" s="85">
        <f>CCM_Budget_Year4!K97</f>
        <v>0</v>
      </c>
      <c r="O195" s="86">
        <f>CCM_Budget_Year4!L97</f>
        <v>0</v>
      </c>
      <c r="P195" s="237" t="str">
        <f>CCM_Budget_Year4!M97</f>
        <v/>
      </c>
      <c r="Q195" s="238">
        <f>CCM_Budget_Year4!N97</f>
        <v>0</v>
      </c>
    </row>
    <row r="196" spans="1:17" ht="14.5" thickBot="1" x14ac:dyDescent="0.35">
      <c r="A196" s="239">
        <v>20</v>
      </c>
      <c r="B196" s="239" t="str">
        <f>CCM_Budget_Year4!$D$18</f>
        <v>CCM El Salvador</v>
      </c>
      <c r="C196" s="239" t="str">
        <f>CCM_Budget_Year4!$D$19</f>
        <v>SLV-FUND-2309</v>
      </c>
      <c r="D196" s="239" t="str">
        <f>CCM_Budget_Year4!$D$22</f>
        <v>USD</v>
      </c>
      <c r="E196" s="239" t="str">
        <f>CCM_Budget_Year4!$D$25</f>
        <v>Year 4</v>
      </c>
      <c r="F196" s="85">
        <f>CCM_Budget_Year4!C98</f>
        <v>0</v>
      </c>
      <c r="G196" s="85">
        <f>CCM_Budget_Year4!D98</f>
        <v>0</v>
      </c>
      <c r="H196" s="85">
        <f>CCM_Budget_Year4!E98</f>
        <v>0</v>
      </c>
      <c r="I196" s="85">
        <f>CCM_Budget_Year4!F98</f>
        <v>0</v>
      </c>
      <c r="J196" s="86">
        <f>CCM_Budget_Year4!G98</f>
        <v>0</v>
      </c>
      <c r="K196" s="86">
        <f>CCM_Budget_Year4!H98</f>
        <v>0</v>
      </c>
      <c r="L196" s="238">
        <f>CCM_Budget_Year4!I98</f>
        <v>0</v>
      </c>
      <c r="M196" s="237" t="str">
        <f>CCM_Budget_Year4!J98</f>
        <v/>
      </c>
      <c r="N196" s="85">
        <f>CCM_Budget_Year4!K98</f>
        <v>0</v>
      </c>
      <c r="O196" s="86">
        <f>CCM_Budget_Year4!L98</f>
        <v>0</v>
      </c>
      <c r="P196" s="237" t="str">
        <f>CCM_Budget_Year4!M98</f>
        <v/>
      </c>
      <c r="Q196" s="238">
        <f>CCM_Budget_Year4!N98</f>
        <v>0</v>
      </c>
    </row>
    <row r="197" spans="1:17" ht="14.5" thickBot="1" x14ac:dyDescent="0.35">
      <c r="A197" s="239">
        <v>21</v>
      </c>
      <c r="B197" s="239" t="str">
        <f>CCM_Budget_Year4!$D$18</f>
        <v>CCM El Salvador</v>
      </c>
      <c r="C197" s="239" t="str">
        <f>CCM_Budget_Year4!$D$19</f>
        <v>SLV-FUND-2309</v>
      </c>
      <c r="D197" s="239" t="str">
        <f>CCM_Budget_Year4!$D$22</f>
        <v>USD</v>
      </c>
      <c r="E197" s="239" t="str">
        <f>CCM_Budget_Year4!$D$25</f>
        <v>Year 4</v>
      </c>
      <c r="F197" s="85">
        <f>CCM_Budget_Year4!C99</f>
        <v>0</v>
      </c>
      <c r="G197" s="85">
        <f>CCM_Budget_Year4!D99</f>
        <v>0</v>
      </c>
      <c r="H197" s="85">
        <f>CCM_Budget_Year4!E99</f>
        <v>0</v>
      </c>
      <c r="I197" s="85">
        <f>CCM_Budget_Year4!F99</f>
        <v>0</v>
      </c>
      <c r="J197" s="86">
        <f>CCM_Budget_Year4!G99</f>
        <v>0</v>
      </c>
      <c r="K197" s="86">
        <f>CCM_Budget_Year4!H99</f>
        <v>0</v>
      </c>
      <c r="L197" s="238">
        <f>CCM_Budget_Year4!I99</f>
        <v>0</v>
      </c>
      <c r="M197" s="237" t="str">
        <f>CCM_Budget_Year4!J99</f>
        <v/>
      </c>
      <c r="N197" s="85">
        <f>CCM_Budget_Year4!K99</f>
        <v>0</v>
      </c>
      <c r="O197" s="86">
        <f>CCM_Budget_Year4!L99</f>
        <v>0</v>
      </c>
      <c r="P197" s="237" t="str">
        <f>CCM_Budget_Year4!M99</f>
        <v/>
      </c>
      <c r="Q197" s="238">
        <f>CCM_Budget_Year4!N99</f>
        <v>0</v>
      </c>
    </row>
    <row r="198" spans="1:17" ht="14.5" thickBot="1" x14ac:dyDescent="0.35">
      <c r="A198" s="239">
        <v>22</v>
      </c>
      <c r="B198" s="239" t="str">
        <f>CCM_Budget_Year4!$D$18</f>
        <v>CCM El Salvador</v>
      </c>
      <c r="C198" s="239" t="str">
        <f>CCM_Budget_Year4!$D$19</f>
        <v>SLV-FUND-2309</v>
      </c>
      <c r="D198" s="239" t="str">
        <f>CCM_Budget_Year4!$D$22</f>
        <v>USD</v>
      </c>
      <c r="E198" s="239" t="str">
        <f>CCM_Budget_Year4!$D$25</f>
        <v>Year 4</v>
      </c>
      <c r="F198" s="85">
        <f>CCM_Budget_Year4!C100</f>
        <v>0</v>
      </c>
      <c r="G198" s="85">
        <f>CCM_Budget_Year4!D100</f>
        <v>0</v>
      </c>
      <c r="H198" s="85">
        <f>CCM_Budget_Year4!E100</f>
        <v>0</v>
      </c>
      <c r="I198" s="85">
        <f>CCM_Budget_Year4!F100</f>
        <v>0</v>
      </c>
      <c r="J198" s="86">
        <f>CCM_Budget_Year4!G100</f>
        <v>0</v>
      </c>
      <c r="K198" s="86">
        <f>CCM_Budget_Year4!H100</f>
        <v>0</v>
      </c>
      <c r="L198" s="238">
        <f>CCM_Budget_Year4!I100</f>
        <v>0</v>
      </c>
      <c r="M198" s="237" t="str">
        <f>CCM_Budget_Year4!J100</f>
        <v/>
      </c>
      <c r="N198" s="85">
        <f>CCM_Budget_Year4!K100</f>
        <v>0</v>
      </c>
      <c r="O198" s="86">
        <f>CCM_Budget_Year4!L100</f>
        <v>0</v>
      </c>
      <c r="P198" s="237" t="str">
        <f>CCM_Budget_Year4!M100</f>
        <v/>
      </c>
      <c r="Q198" s="238">
        <f>CCM_Budget_Year4!N100</f>
        <v>0</v>
      </c>
    </row>
    <row r="199" spans="1:17" ht="14.5" thickBot="1" x14ac:dyDescent="0.35">
      <c r="A199" s="239">
        <v>23</v>
      </c>
      <c r="B199" s="239" t="str">
        <f>CCM_Budget_Year4!$D$18</f>
        <v>CCM El Salvador</v>
      </c>
      <c r="C199" s="239" t="str">
        <f>CCM_Budget_Year4!$D$19</f>
        <v>SLV-FUND-2309</v>
      </c>
      <c r="D199" s="239" t="str">
        <f>CCM_Budget_Year4!$D$22</f>
        <v>USD</v>
      </c>
      <c r="E199" s="239" t="str">
        <f>CCM_Budget_Year4!$D$25</f>
        <v>Year 4</v>
      </c>
      <c r="F199" s="85">
        <f>CCM_Budget_Year4!C101</f>
        <v>0</v>
      </c>
      <c r="G199" s="85">
        <f>CCM_Budget_Year4!D101</f>
        <v>0</v>
      </c>
      <c r="H199" s="85">
        <f>CCM_Budget_Year4!E101</f>
        <v>0</v>
      </c>
      <c r="I199" s="85">
        <f>CCM_Budget_Year4!F101</f>
        <v>0</v>
      </c>
      <c r="J199" s="86">
        <f>CCM_Budget_Year4!G101</f>
        <v>0</v>
      </c>
      <c r="K199" s="86">
        <f>CCM_Budget_Year4!H101</f>
        <v>0</v>
      </c>
      <c r="L199" s="238">
        <f>CCM_Budget_Year4!I101</f>
        <v>0</v>
      </c>
      <c r="M199" s="237" t="str">
        <f>CCM_Budget_Year4!J101</f>
        <v/>
      </c>
      <c r="N199" s="85">
        <f>CCM_Budget_Year4!K101</f>
        <v>0</v>
      </c>
      <c r="O199" s="86">
        <f>CCM_Budget_Year4!L101</f>
        <v>0</v>
      </c>
      <c r="P199" s="237" t="str">
        <f>CCM_Budget_Year4!M101</f>
        <v/>
      </c>
      <c r="Q199" s="238">
        <f>CCM_Budget_Year4!N101</f>
        <v>0</v>
      </c>
    </row>
    <row r="200" spans="1:17" ht="14.5" thickBot="1" x14ac:dyDescent="0.35">
      <c r="A200" s="239">
        <v>24</v>
      </c>
      <c r="B200" s="239" t="str">
        <f>CCM_Budget_Year4!$D$18</f>
        <v>CCM El Salvador</v>
      </c>
      <c r="C200" s="239" t="str">
        <f>CCM_Budget_Year4!$D$19</f>
        <v>SLV-FUND-2309</v>
      </c>
      <c r="D200" s="239" t="str">
        <f>CCM_Budget_Year4!$D$22</f>
        <v>USD</v>
      </c>
      <c r="E200" s="239" t="str">
        <f>CCM_Budget_Year4!$D$25</f>
        <v>Year 4</v>
      </c>
      <c r="F200" s="85">
        <f>CCM_Budget_Year4!C102</f>
        <v>0</v>
      </c>
      <c r="G200" s="85">
        <f>CCM_Budget_Year4!D102</f>
        <v>0</v>
      </c>
      <c r="H200" s="85">
        <f>CCM_Budget_Year4!E102</f>
        <v>0</v>
      </c>
      <c r="I200" s="85">
        <f>CCM_Budget_Year4!F102</f>
        <v>0</v>
      </c>
      <c r="J200" s="86">
        <f>CCM_Budget_Year4!G102</f>
        <v>0</v>
      </c>
      <c r="K200" s="86">
        <f>CCM_Budget_Year4!H102</f>
        <v>0</v>
      </c>
      <c r="L200" s="238">
        <f>CCM_Budget_Year4!I102</f>
        <v>0</v>
      </c>
      <c r="M200" s="237" t="str">
        <f>CCM_Budget_Year4!J102</f>
        <v/>
      </c>
      <c r="N200" s="85">
        <f>CCM_Budget_Year4!K102</f>
        <v>0</v>
      </c>
      <c r="O200" s="86">
        <f>CCM_Budget_Year4!L102</f>
        <v>0</v>
      </c>
      <c r="P200" s="237" t="str">
        <f>CCM_Budget_Year4!M102</f>
        <v/>
      </c>
      <c r="Q200" s="238">
        <f>CCM_Budget_Year4!N102</f>
        <v>0</v>
      </c>
    </row>
    <row r="201" spans="1:17" ht="14.5" thickBot="1" x14ac:dyDescent="0.35">
      <c r="A201" s="239">
        <v>25</v>
      </c>
      <c r="B201" s="239" t="str">
        <f>CCM_Budget_Year4!$D$18</f>
        <v>CCM El Salvador</v>
      </c>
      <c r="C201" s="239" t="str">
        <f>CCM_Budget_Year4!$D$19</f>
        <v>SLV-FUND-2309</v>
      </c>
      <c r="D201" s="239" t="str">
        <f>CCM_Budget_Year4!$D$22</f>
        <v>USD</v>
      </c>
      <c r="E201" s="239" t="str">
        <f>CCM_Budget_Year4!$D$25</f>
        <v>Year 4</v>
      </c>
      <c r="F201" s="85">
        <f>CCM_Budget_Year4!C103</f>
        <v>0</v>
      </c>
      <c r="G201" s="85">
        <f>CCM_Budget_Year4!D103</f>
        <v>0</v>
      </c>
      <c r="H201" s="85">
        <f>CCM_Budget_Year4!E103</f>
        <v>0</v>
      </c>
      <c r="I201" s="85">
        <f>CCM_Budget_Year4!F103</f>
        <v>0</v>
      </c>
      <c r="J201" s="86">
        <f>CCM_Budget_Year4!G103</f>
        <v>0</v>
      </c>
      <c r="K201" s="86">
        <f>CCM_Budget_Year4!H103</f>
        <v>0</v>
      </c>
      <c r="L201" s="238">
        <f>CCM_Budget_Year4!I103</f>
        <v>0</v>
      </c>
      <c r="M201" s="237" t="str">
        <f>CCM_Budget_Year4!J103</f>
        <v/>
      </c>
      <c r="N201" s="85">
        <f>CCM_Budget_Year4!K103</f>
        <v>0</v>
      </c>
      <c r="O201" s="86">
        <f>CCM_Budget_Year4!L103</f>
        <v>0</v>
      </c>
      <c r="P201" s="237" t="str">
        <f>CCM_Budget_Year4!M103</f>
        <v/>
      </c>
      <c r="Q201" s="238">
        <f>CCM_Budget_Year4!N103</f>
        <v>0</v>
      </c>
    </row>
    <row r="202" spans="1:17" ht="14.5" thickBot="1" x14ac:dyDescent="0.35">
      <c r="A202" s="239">
        <v>26</v>
      </c>
      <c r="B202" s="239" t="str">
        <f>CCM_Budget_Year4!$D$18</f>
        <v>CCM El Salvador</v>
      </c>
      <c r="C202" s="239" t="str">
        <f>CCM_Budget_Year4!$D$19</f>
        <v>SLV-FUND-2309</v>
      </c>
      <c r="D202" s="239" t="str">
        <f>CCM_Budget_Year4!$D$22</f>
        <v>USD</v>
      </c>
      <c r="E202" s="239" t="str">
        <f>CCM_Budget_Year4!$D$25</f>
        <v>Year 4</v>
      </c>
      <c r="F202" s="85">
        <f>CCM_Budget_Year4!C104</f>
        <v>0</v>
      </c>
      <c r="G202" s="85">
        <f>CCM_Budget_Year4!D104</f>
        <v>0</v>
      </c>
      <c r="H202" s="85">
        <f>CCM_Budget_Year4!E104</f>
        <v>0</v>
      </c>
      <c r="I202" s="85">
        <f>CCM_Budget_Year4!F104</f>
        <v>0</v>
      </c>
      <c r="J202" s="86">
        <f>CCM_Budget_Year4!G104</f>
        <v>0</v>
      </c>
      <c r="K202" s="86">
        <f>CCM_Budget_Year4!H104</f>
        <v>0</v>
      </c>
      <c r="L202" s="238">
        <f>CCM_Budget_Year4!I104</f>
        <v>0</v>
      </c>
      <c r="M202" s="237" t="str">
        <f>CCM_Budget_Year4!J104</f>
        <v/>
      </c>
      <c r="N202" s="85">
        <f>CCM_Budget_Year4!K104</f>
        <v>0</v>
      </c>
      <c r="O202" s="86">
        <f>CCM_Budget_Year4!L104</f>
        <v>0</v>
      </c>
      <c r="P202" s="237" t="str">
        <f>CCM_Budget_Year4!M104</f>
        <v/>
      </c>
      <c r="Q202" s="238">
        <f>CCM_Budget_Year4!N104</f>
        <v>0</v>
      </c>
    </row>
    <row r="203" spans="1:17" ht="14.5" thickBot="1" x14ac:dyDescent="0.35">
      <c r="A203" s="239">
        <v>27</v>
      </c>
      <c r="B203" s="239" t="str">
        <f>CCM_Budget_Year4!$D$18</f>
        <v>CCM El Salvador</v>
      </c>
      <c r="C203" s="239" t="str">
        <f>CCM_Budget_Year4!$D$19</f>
        <v>SLV-FUND-2309</v>
      </c>
      <c r="D203" s="239" t="str">
        <f>CCM_Budget_Year4!$D$22</f>
        <v>USD</v>
      </c>
      <c r="E203" s="239" t="str">
        <f>CCM_Budget_Year4!$D$25</f>
        <v>Year 4</v>
      </c>
      <c r="F203" s="85">
        <f>CCM_Budget_Year4!C105</f>
        <v>0</v>
      </c>
      <c r="G203" s="85">
        <f>CCM_Budget_Year4!D105</f>
        <v>0</v>
      </c>
      <c r="H203" s="85">
        <f>CCM_Budget_Year4!E105</f>
        <v>0</v>
      </c>
      <c r="I203" s="85">
        <f>CCM_Budget_Year4!F105</f>
        <v>0</v>
      </c>
      <c r="J203" s="86">
        <f>CCM_Budget_Year4!G105</f>
        <v>0</v>
      </c>
      <c r="K203" s="86">
        <f>CCM_Budget_Year4!H105</f>
        <v>0</v>
      </c>
      <c r="L203" s="238">
        <f>CCM_Budget_Year4!I105</f>
        <v>0</v>
      </c>
      <c r="M203" s="237" t="str">
        <f>CCM_Budget_Year4!J105</f>
        <v/>
      </c>
      <c r="N203" s="85">
        <f>CCM_Budget_Year4!K105</f>
        <v>0</v>
      </c>
      <c r="O203" s="86">
        <f>CCM_Budget_Year4!L105</f>
        <v>0</v>
      </c>
      <c r="P203" s="237" t="str">
        <f>CCM_Budget_Year4!M105</f>
        <v/>
      </c>
      <c r="Q203" s="238">
        <f>CCM_Budget_Year4!N105</f>
        <v>0</v>
      </c>
    </row>
    <row r="204" spans="1:17" ht="14.5" thickBot="1" x14ac:dyDescent="0.35">
      <c r="A204" s="239">
        <v>28</v>
      </c>
      <c r="B204" s="239" t="str">
        <f>CCM_Budget_Year4!$D$18</f>
        <v>CCM El Salvador</v>
      </c>
      <c r="C204" s="239" t="str">
        <f>CCM_Budget_Year4!$D$19</f>
        <v>SLV-FUND-2309</v>
      </c>
      <c r="D204" s="239" t="str">
        <f>CCM_Budget_Year4!$D$22</f>
        <v>USD</v>
      </c>
      <c r="E204" s="239" t="str">
        <f>CCM_Budget_Year4!$D$25</f>
        <v>Year 4</v>
      </c>
      <c r="F204" s="85">
        <f>CCM_Budget_Year4!C106</f>
        <v>0</v>
      </c>
      <c r="G204" s="85">
        <f>CCM_Budget_Year4!D106</f>
        <v>0</v>
      </c>
      <c r="H204" s="85">
        <f>CCM_Budget_Year4!E106</f>
        <v>0</v>
      </c>
      <c r="I204" s="85">
        <f>CCM_Budget_Year4!F106</f>
        <v>0</v>
      </c>
      <c r="J204" s="86">
        <f>CCM_Budget_Year4!G106</f>
        <v>0</v>
      </c>
      <c r="K204" s="86">
        <f>CCM_Budget_Year4!H106</f>
        <v>0</v>
      </c>
      <c r="L204" s="238">
        <f>CCM_Budget_Year4!I106</f>
        <v>0</v>
      </c>
      <c r="M204" s="237" t="str">
        <f>CCM_Budget_Year4!J106</f>
        <v/>
      </c>
      <c r="N204" s="85">
        <f>CCM_Budget_Year4!K106</f>
        <v>0</v>
      </c>
      <c r="O204" s="86">
        <f>CCM_Budget_Year4!L106</f>
        <v>0</v>
      </c>
      <c r="P204" s="237" t="str">
        <f>CCM_Budget_Year4!M106</f>
        <v/>
      </c>
      <c r="Q204" s="238">
        <f>CCM_Budget_Year4!N106</f>
        <v>0</v>
      </c>
    </row>
    <row r="205" spans="1:17" ht="14.5" thickBot="1" x14ac:dyDescent="0.35">
      <c r="A205" s="239">
        <v>29</v>
      </c>
      <c r="B205" s="239" t="str">
        <f>CCM_Budget_Year4!$D$18</f>
        <v>CCM El Salvador</v>
      </c>
      <c r="C205" s="239" t="str">
        <f>CCM_Budget_Year4!$D$19</f>
        <v>SLV-FUND-2309</v>
      </c>
      <c r="D205" s="239" t="str">
        <f>CCM_Budget_Year4!$D$22</f>
        <v>USD</v>
      </c>
      <c r="E205" s="239" t="str">
        <f>CCM_Budget_Year4!$D$25</f>
        <v>Year 4</v>
      </c>
      <c r="F205" s="85">
        <f>CCM_Budget_Year4!C107</f>
        <v>0</v>
      </c>
      <c r="G205" s="85">
        <f>CCM_Budget_Year4!D107</f>
        <v>0</v>
      </c>
      <c r="H205" s="85">
        <f>CCM_Budget_Year4!E107</f>
        <v>0</v>
      </c>
      <c r="I205" s="85">
        <f>CCM_Budget_Year4!F107</f>
        <v>0</v>
      </c>
      <c r="J205" s="86">
        <f>CCM_Budget_Year4!G107</f>
        <v>0</v>
      </c>
      <c r="K205" s="86">
        <f>CCM_Budget_Year4!H107</f>
        <v>0</v>
      </c>
      <c r="L205" s="238">
        <f>CCM_Budget_Year4!I107</f>
        <v>0</v>
      </c>
      <c r="M205" s="237" t="str">
        <f>CCM_Budget_Year4!J107</f>
        <v/>
      </c>
      <c r="N205" s="85">
        <f>CCM_Budget_Year4!K107</f>
        <v>0</v>
      </c>
      <c r="O205" s="86">
        <f>CCM_Budget_Year4!L107</f>
        <v>0</v>
      </c>
      <c r="P205" s="237" t="str">
        <f>CCM_Budget_Year4!M107</f>
        <v/>
      </c>
      <c r="Q205" s="238">
        <f>CCM_Budget_Year4!N107</f>
        <v>0</v>
      </c>
    </row>
    <row r="206" spans="1:17" ht="14.5" thickBot="1" x14ac:dyDescent="0.35">
      <c r="A206" s="239">
        <v>30</v>
      </c>
      <c r="B206" s="239" t="str">
        <f>CCM_Budget_Year4!$D$18</f>
        <v>CCM El Salvador</v>
      </c>
      <c r="C206" s="239" t="str">
        <f>CCM_Budget_Year4!$D$19</f>
        <v>SLV-FUND-2309</v>
      </c>
      <c r="D206" s="239" t="str">
        <f>CCM_Budget_Year4!$D$22</f>
        <v>USD</v>
      </c>
      <c r="E206" s="239" t="str">
        <f>CCM_Budget_Year4!$D$25</f>
        <v>Year 4</v>
      </c>
      <c r="F206" s="85">
        <f>CCM_Budget_Year4!C108</f>
        <v>0</v>
      </c>
      <c r="G206" s="85">
        <f>CCM_Budget_Year4!D108</f>
        <v>0</v>
      </c>
      <c r="H206" s="85">
        <f>CCM_Budget_Year4!E108</f>
        <v>0</v>
      </c>
      <c r="I206" s="85">
        <f>CCM_Budget_Year4!F108</f>
        <v>0</v>
      </c>
      <c r="J206" s="86">
        <f>CCM_Budget_Year4!G108</f>
        <v>0</v>
      </c>
      <c r="K206" s="86">
        <f>CCM_Budget_Year4!H108</f>
        <v>0</v>
      </c>
      <c r="L206" s="238">
        <f>CCM_Budget_Year4!I108</f>
        <v>0</v>
      </c>
      <c r="M206" s="237" t="str">
        <f>CCM_Budget_Year4!J108</f>
        <v/>
      </c>
      <c r="N206" s="85">
        <f>CCM_Budget_Year4!K108</f>
        <v>0</v>
      </c>
      <c r="O206" s="86">
        <f>CCM_Budget_Year4!L108</f>
        <v>0</v>
      </c>
      <c r="P206" s="237" t="str">
        <f>CCM_Budget_Year4!M108</f>
        <v/>
      </c>
      <c r="Q206" s="238">
        <f>CCM_Budget_Year4!N108</f>
        <v>0</v>
      </c>
    </row>
    <row r="207" spans="1:17" ht="14.5" thickBot="1" x14ac:dyDescent="0.35">
      <c r="A207" s="239">
        <v>1</v>
      </c>
      <c r="B207" s="239" t="str">
        <f>CCM_Budget_Year4!$D$18</f>
        <v>CCM El Salvador</v>
      </c>
      <c r="C207" s="239" t="str">
        <f>CCM_Budget_Year4!$D$19</f>
        <v>SLV-FUND-2309</v>
      </c>
      <c r="D207" s="239" t="str">
        <f>CCM_Budget_Year4!$D$22</f>
        <v>USD</v>
      </c>
      <c r="E207" s="239" t="str">
        <f>CCM_Budget_Year4!$D$25</f>
        <v>Year 4</v>
      </c>
      <c r="F207" s="85">
        <f>CCM_Budget_Year4!C117</f>
        <v>0</v>
      </c>
      <c r="G207" s="85">
        <f>CCM_Budget_Year4!D117</f>
        <v>0</v>
      </c>
      <c r="H207" s="85">
        <f>CCM_Budget_Year4!E117</f>
        <v>0</v>
      </c>
      <c r="I207" s="85">
        <f>CCM_Budget_Year4!F117</f>
        <v>0</v>
      </c>
      <c r="J207" s="86">
        <f>CCM_Budget_Year4!G117</f>
        <v>0</v>
      </c>
      <c r="K207" s="86">
        <f>CCM_Budget_Year4!H117</f>
        <v>0</v>
      </c>
      <c r="L207" s="86">
        <f>CCM_Budget_Year4!I117</f>
        <v>0</v>
      </c>
      <c r="M207" s="237" t="str">
        <f>CCM_Budget_Year4!J117</f>
        <v/>
      </c>
      <c r="N207" s="85">
        <f>CCM_Budget_Year4!K117</f>
        <v>0</v>
      </c>
      <c r="O207" s="86">
        <f>CCM_Budget_Year4!L117</f>
        <v>0</v>
      </c>
      <c r="P207" s="237" t="str">
        <f>CCM_Budget_Year4!M117</f>
        <v/>
      </c>
      <c r="Q207" s="86">
        <f>CCM_Budget_Year4!N117</f>
        <v>0</v>
      </c>
    </row>
    <row r="208" spans="1:17" ht="14.5" thickBot="1" x14ac:dyDescent="0.35">
      <c r="A208" s="239">
        <v>2</v>
      </c>
      <c r="B208" s="239" t="str">
        <f>CCM_Budget_Year4!$D$18</f>
        <v>CCM El Salvador</v>
      </c>
      <c r="C208" s="239" t="str">
        <f>CCM_Budget_Year4!$D$19</f>
        <v>SLV-FUND-2309</v>
      </c>
      <c r="D208" s="239" t="str">
        <f>CCM_Budget_Year4!$D$22</f>
        <v>USD</v>
      </c>
      <c r="E208" s="239" t="str">
        <f>CCM_Budget_Year4!$D$25</f>
        <v>Year 4</v>
      </c>
      <c r="F208" s="85">
        <f>CCM_Budget_Year4!C118</f>
        <v>0</v>
      </c>
      <c r="G208" s="85">
        <f>CCM_Budget_Year4!D118</f>
        <v>0</v>
      </c>
      <c r="H208" s="85">
        <f>CCM_Budget_Year4!E118</f>
        <v>0</v>
      </c>
      <c r="I208" s="85">
        <f>CCM_Budget_Year4!F118</f>
        <v>0</v>
      </c>
      <c r="J208" s="86">
        <f>CCM_Budget_Year4!G118</f>
        <v>0</v>
      </c>
      <c r="K208" s="86">
        <f>CCM_Budget_Year4!H118</f>
        <v>0</v>
      </c>
      <c r="L208" s="86">
        <f>CCM_Budget_Year4!I118</f>
        <v>0</v>
      </c>
      <c r="M208" s="237" t="str">
        <f>CCM_Budget_Year4!J118</f>
        <v/>
      </c>
      <c r="N208" s="85">
        <f>CCM_Budget_Year4!K118</f>
        <v>0</v>
      </c>
      <c r="O208" s="86">
        <f>CCM_Budget_Year4!L118</f>
        <v>0</v>
      </c>
      <c r="P208" s="237" t="str">
        <f>CCM_Budget_Year4!M118</f>
        <v/>
      </c>
      <c r="Q208" s="86">
        <f>CCM_Budget_Year4!N118</f>
        <v>0</v>
      </c>
    </row>
    <row r="209" spans="1:17" ht="14.5" thickBot="1" x14ac:dyDescent="0.35">
      <c r="A209" s="239">
        <v>3</v>
      </c>
      <c r="B209" s="239" t="str">
        <f>CCM_Budget_Year4!$D$18</f>
        <v>CCM El Salvador</v>
      </c>
      <c r="C209" s="239" t="str">
        <f>CCM_Budget_Year4!$D$19</f>
        <v>SLV-FUND-2309</v>
      </c>
      <c r="D209" s="239" t="str">
        <f>CCM_Budget_Year4!$D$22</f>
        <v>USD</v>
      </c>
      <c r="E209" s="239" t="str">
        <f>CCM_Budget_Year4!$D$25</f>
        <v>Year 4</v>
      </c>
      <c r="F209" s="85">
        <f>CCM_Budget_Year4!C119</f>
        <v>0</v>
      </c>
      <c r="G209" s="85">
        <f>CCM_Budget_Year4!D119</f>
        <v>0</v>
      </c>
      <c r="H209" s="85">
        <f>CCM_Budget_Year4!E119</f>
        <v>0</v>
      </c>
      <c r="I209" s="85">
        <f>CCM_Budget_Year4!F119</f>
        <v>0</v>
      </c>
      <c r="J209" s="86">
        <f>CCM_Budget_Year4!G119</f>
        <v>0</v>
      </c>
      <c r="K209" s="86">
        <f>CCM_Budget_Year4!H119</f>
        <v>0</v>
      </c>
      <c r="L209" s="86">
        <f>CCM_Budget_Year4!I119</f>
        <v>0</v>
      </c>
      <c r="M209" s="237" t="str">
        <f>CCM_Budget_Year4!J119</f>
        <v/>
      </c>
      <c r="N209" s="85">
        <f>CCM_Budget_Year4!K119</f>
        <v>0</v>
      </c>
      <c r="O209" s="86">
        <f>CCM_Budget_Year4!L119</f>
        <v>0</v>
      </c>
      <c r="P209" s="237" t="str">
        <f>CCM_Budget_Year4!M119</f>
        <v/>
      </c>
      <c r="Q209" s="86">
        <f>CCM_Budget_Year4!N119</f>
        <v>0</v>
      </c>
    </row>
    <row r="210" spans="1:17" ht="14.5" thickBot="1" x14ac:dyDescent="0.35">
      <c r="A210" s="239">
        <v>4</v>
      </c>
      <c r="B210" s="239" t="str">
        <f>CCM_Budget_Year4!$D$18</f>
        <v>CCM El Salvador</v>
      </c>
      <c r="C210" s="239" t="str">
        <f>CCM_Budget_Year4!$D$19</f>
        <v>SLV-FUND-2309</v>
      </c>
      <c r="D210" s="239" t="str">
        <f>CCM_Budget_Year4!$D$22</f>
        <v>USD</v>
      </c>
      <c r="E210" s="239" t="str">
        <f>CCM_Budget_Year4!$D$25</f>
        <v>Year 4</v>
      </c>
      <c r="F210" s="85">
        <f>CCM_Budget_Year4!C120</f>
        <v>0</v>
      </c>
      <c r="G210" s="85">
        <f>CCM_Budget_Year4!D120</f>
        <v>0</v>
      </c>
      <c r="H210" s="85">
        <f>CCM_Budget_Year4!E120</f>
        <v>0</v>
      </c>
      <c r="I210" s="85">
        <f>CCM_Budget_Year4!F120</f>
        <v>0</v>
      </c>
      <c r="J210" s="86">
        <f>CCM_Budget_Year4!G120</f>
        <v>0</v>
      </c>
      <c r="K210" s="86">
        <f>CCM_Budget_Year4!H120</f>
        <v>0</v>
      </c>
      <c r="L210" s="86">
        <f>CCM_Budget_Year4!I120</f>
        <v>0</v>
      </c>
      <c r="M210" s="237" t="str">
        <f>CCM_Budget_Year4!J120</f>
        <v/>
      </c>
      <c r="N210" s="85">
        <f>CCM_Budget_Year4!K120</f>
        <v>0</v>
      </c>
      <c r="O210" s="86">
        <f>CCM_Budget_Year4!L120</f>
        <v>0</v>
      </c>
      <c r="P210" s="237" t="str">
        <f>CCM_Budget_Year4!M120</f>
        <v/>
      </c>
      <c r="Q210" s="86">
        <f>CCM_Budget_Year4!N120</f>
        <v>0</v>
      </c>
    </row>
    <row r="211" spans="1:17" ht="14.5" thickBot="1" x14ac:dyDescent="0.35">
      <c r="A211" s="239">
        <v>5</v>
      </c>
      <c r="B211" s="239" t="str">
        <f>CCM_Budget_Year4!$D$18</f>
        <v>CCM El Salvador</v>
      </c>
      <c r="C211" s="239" t="str">
        <f>CCM_Budget_Year4!$D$19</f>
        <v>SLV-FUND-2309</v>
      </c>
      <c r="D211" s="239" t="str">
        <f>CCM_Budget_Year4!$D$22</f>
        <v>USD</v>
      </c>
      <c r="E211" s="239" t="str">
        <f>CCM_Budget_Year4!$D$25</f>
        <v>Year 4</v>
      </c>
      <c r="F211" s="85">
        <f>CCM_Budget_Year4!C121</f>
        <v>0</v>
      </c>
      <c r="G211" s="85">
        <f>CCM_Budget_Year4!D121</f>
        <v>0</v>
      </c>
      <c r="H211" s="85">
        <f>CCM_Budget_Year4!E121</f>
        <v>0</v>
      </c>
      <c r="I211" s="85">
        <f>CCM_Budget_Year4!F121</f>
        <v>0</v>
      </c>
      <c r="J211" s="86">
        <f>CCM_Budget_Year4!G121</f>
        <v>0</v>
      </c>
      <c r="K211" s="86">
        <f>CCM_Budget_Year4!H121</f>
        <v>0</v>
      </c>
      <c r="L211" s="86">
        <f>CCM_Budget_Year4!I121</f>
        <v>0</v>
      </c>
      <c r="M211" s="237" t="str">
        <f>CCM_Budget_Year4!J121</f>
        <v/>
      </c>
      <c r="N211" s="85">
        <f>CCM_Budget_Year4!K121</f>
        <v>0</v>
      </c>
      <c r="O211" s="86">
        <f>CCM_Budget_Year4!L121</f>
        <v>0</v>
      </c>
      <c r="P211" s="237" t="str">
        <f>CCM_Budget_Year4!M121</f>
        <v/>
      </c>
      <c r="Q211" s="86">
        <f>CCM_Budget_Year4!N121</f>
        <v>0</v>
      </c>
    </row>
    <row r="212" spans="1:17" ht="14.5" thickBot="1" x14ac:dyDescent="0.35">
      <c r="A212" s="239">
        <v>6</v>
      </c>
      <c r="B212" s="239" t="str">
        <f>CCM_Budget_Year4!$D$18</f>
        <v>CCM El Salvador</v>
      </c>
      <c r="C212" s="239" t="str">
        <f>CCM_Budget_Year4!$D$19</f>
        <v>SLV-FUND-2309</v>
      </c>
      <c r="D212" s="239" t="str">
        <f>CCM_Budget_Year4!$D$22</f>
        <v>USD</v>
      </c>
      <c r="E212" s="239" t="str">
        <f>CCM_Budget_Year4!$D$25</f>
        <v>Year 4</v>
      </c>
      <c r="F212" s="85">
        <f>CCM_Budget_Year4!C122</f>
        <v>0</v>
      </c>
      <c r="G212" s="85">
        <f>CCM_Budget_Year4!D122</f>
        <v>0</v>
      </c>
      <c r="H212" s="85">
        <f>CCM_Budget_Year4!E122</f>
        <v>0</v>
      </c>
      <c r="I212" s="85">
        <f>CCM_Budget_Year4!F122</f>
        <v>0</v>
      </c>
      <c r="J212" s="86">
        <f>CCM_Budget_Year4!G122</f>
        <v>0</v>
      </c>
      <c r="K212" s="86">
        <f>CCM_Budget_Year4!H122</f>
        <v>0</v>
      </c>
      <c r="L212" s="86">
        <f>CCM_Budget_Year4!I122</f>
        <v>0</v>
      </c>
      <c r="M212" s="237" t="str">
        <f>CCM_Budget_Year4!J122</f>
        <v/>
      </c>
      <c r="N212" s="85">
        <f>CCM_Budget_Year4!K122</f>
        <v>0</v>
      </c>
      <c r="O212" s="86">
        <f>CCM_Budget_Year4!L122</f>
        <v>0</v>
      </c>
      <c r="P212" s="237" t="str">
        <f>CCM_Budget_Year4!M122</f>
        <v/>
      </c>
      <c r="Q212" s="86">
        <f>CCM_Budget_Year4!N122</f>
        <v>0</v>
      </c>
    </row>
    <row r="213" spans="1:17" ht="14.5" thickBot="1" x14ac:dyDescent="0.35">
      <c r="A213" s="239">
        <v>7</v>
      </c>
      <c r="B213" s="239" t="str">
        <f>CCM_Budget_Year4!$D$18</f>
        <v>CCM El Salvador</v>
      </c>
      <c r="C213" s="239" t="str">
        <f>CCM_Budget_Year4!$D$19</f>
        <v>SLV-FUND-2309</v>
      </c>
      <c r="D213" s="239" t="str">
        <f>CCM_Budget_Year4!$D$22</f>
        <v>USD</v>
      </c>
      <c r="E213" s="239" t="str">
        <f>CCM_Budget_Year4!$D$25</f>
        <v>Year 4</v>
      </c>
      <c r="F213" s="85">
        <f>CCM_Budget_Year4!C123</f>
        <v>0</v>
      </c>
      <c r="G213" s="85">
        <f>CCM_Budget_Year4!D123</f>
        <v>0</v>
      </c>
      <c r="H213" s="85">
        <f>CCM_Budget_Year4!E123</f>
        <v>0</v>
      </c>
      <c r="I213" s="85">
        <f>CCM_Budget_Year4!F123</f>
        <v>0</v>
      </c>
      <c r="J213" s="86">
        <f>CCM_Budget_Year4!G123</f>
        <v>0</v>
      </c>
      <c r="K213" s="86">
        <f>CCM_Budget_Year4!H123</f>
        <v>0</v>
      </c>
      <c r="L213" s="86">
        <f>CCM_Budget_Year4!I123</f>
        <v>0</v>
      </c>
      <c r="M213" s="237" t="str">
        <f>CCM_Budget_Year4!J123</f>
        <v/>
      </c>
      <c r="N213" s="85">
        <f>CCM_Budget_Year4!K123</f>
        <v>0</v>
      </c>
      <c r="O213" s="86">
        <f>CCM_Budget_Year4!L123</f>
        <v>0</v>
      </c>
      <c r="P213" s="237" t="str">
        <f>CCM_Budget_Year4!M123</f>
        <v/>
      </c>
      <c r="Q213" s="86">
        <f>CCM_Budget_Year4!N123</f>
        <v>0</v>
      </c>
    </row>
    <row r="214" spans="1:17" ht="14.5" thickBot="1" x14ac:dyDescent="0.35">
      <c r="A214" s="239">
        <v>8</v>
      </c>
      <c r="B214" s="239" t="str">
        <f>CCM_Budget_Year4!$D$18</f>
        <v>CCM El Salvador</v>
      </c>
      <c r="C214" s="239" t="str">
        <f>CCM_Budget_Year4!$D$19</f>
        <v>SLV-FUND-2309</v>
      </c>
      <c r="D214" s="239" t="str">
        <f>CCM_Budget_Year4!$D$22</f>
        <v>USD</v>
      </c>
      <c r="E214" s="239" t="str">
        <f>CCM_Budget_Year4!$D$25</f>
        <v>Year 4</v>
      </c>
      <c r="F214" s="85">
        <f>CCM_Budget_Year4!C124</f>
        <v>0</v>
      </c>
      <c r="G214" s="85">
        <f>CCM_Budget_Year4!D124</f>
        <v>0</v>
      </c>
      <c r="H214" s="85">
        <f>CCM_Budget_Year4!E124</f>
        <v>0</v>
      </c>
      <c r="I214" s="85">
        <f>CCM_Budget_Year4!F124</f>
        <v>0</v>
      </c>
      <c r="J214" s="86">
        <f>CCM_Budget_Year4!G124</f>
        <v>0</v>
      </c>
      <c r="K214" s="86">
        <f>CCM_Budget_Year4!H124</f>
        <v>0</v>
      </c>
      <c r="L214" s="86">
        <f>CCM_Budget_Year4!I124</f>
        <v>0</v>
      </c>
      <c r="M214" s="237" t="str">
        <f>CCM_Budget_Year4!J124</f>
        <v/>
      </c>
      <c r="N214" s="85">
        <f>CCM_Budget_Year4!K124</f>
        <v>0</v>
      </c>
      <c r="O214" s="86">
        <f>CCM_Budget_Year4!L124</f>
        <v>0</v>
      </c>
      <c r="P214" s="237" t="str">
        <f>CCM_Budget_Year4!M124</f>
        <v/>
      </c>
      <c r="Q214" s="86">
        <f>CCM_Budget_Year4!N124</f>
        <v>0</v>
      </c>
    </row>
    <row r="215" spans="1:17" ht="14.5" thickBot="1" x14ac:dyDescent="0.35">
      <c r="A215" s="239">
        <v>9</v>
      </c>
      <c r="B215" s="239" t="str">
        <f>CCM_Budget_Year4!$D$18</f>
        <v>CCM El Salvador</v>
      </c>
      <c r="C215" s="239" t="str">
        <f>CCM_Budget_Year4!$D$19</f>
        <v>SLV-FUND-2309</v>
      </c>
      <c r="D215" s="239" t="str">
        <f>CCM_Budget_Year4!$D$22</f>
        <v>USD</v>
      </c>
      <c r="E215" s="239" t="str">
        <f>CCM_Budget_Year4!$D$25</f>
        <v>Year 4</v>
      </c>
      <c r="F215" s="85">
        <f>CCM_Budget_Year4!C125</f>
        <v>0</v>
      </c>
      <c r="G215" s="85">
        <f>CCM_Budget_Year4!D125</f>
        <v>0</v>
      </c>
      <c r="H215" s="85">
        <f>CCM_Budget_Year4!E125</f>
        <v>0</v>
      </c>
      <c r="I215" s="85">
        <f>CCM_Budget_Year4!F125</f>
        <v>0</v>
      </c>
      <c r="J215" s="86">
        <f>CCM_Budget_Year4!G125</f>
        <v>0</v>
      </c>
      <c r="K215" s="86">
        <f>CCM_Budget_Year4!H125</f>
        <v>0</v>
      </c>
      <c r="L215" s="86">
        <f>CCM_Budget_Year4!I125</f>
        <v>0</v>
      </c>
      <c r="M215" s="237" t="str">
        <f>CCM_Budget_Year4!J125</f>
        <v/>
      </c>
      <c r="N215" s="85">
        <f>CCM_Budget_Year4!K125</f>
        <v>0</v>
      </c>
      <c r="O215" s="86">
        <f>CCM_Budget_Year4!L125</f>
        <v>0</v>
      </c>
      <c r="P215" s="237" t="str">
        <f>CCM_Budget_Year4!M125</f>
        <v/>
      </c>
      <c r="Q215" s="86">
        <f>CCM_Budget_Year4!N125</f>
        <v>0</v>
      </c>
    </row>
    <row r="216" spans="1:17" ht="14.5" thickBot="1" x14ac:dyDescent="0.35">
      <c r="A216" s="239">
        <v>10</v>
      </c>
      <c r="B216" s="239" t="str">
        <f>CCM_Budget_Year4!$D$18</f>
        <v>CCM El Salvador</v>
      </c>
      <c r="C216" s="239" t="str">
        <f>CCM_Budget_Year4!$D$19</f>
        <v>SLV-FUND-2309</v>
      </c>
      <c r="D216" s="239" t="str">
        <f>CCM_Budget_Year4!$D$22</f>
        <v>USD</v>
      </c>
      <c r="E216" s="239" t="str">
        <f>CCM_Budget_Year4!$D$25</f>
        <v>Year 4</v>
      </c>
      <c r="F216" s="85">
        <f>CCM_Budget_Year4!C126</f>
        <v>0</v>
      </c>
      <c r="G216" s="85">
        <f>CCM_Budget_Year4!D126</f>
        <v>0</v>
      </c>
      <c r="H216" s="85">
        <f>CCM_Budget_Year4!E126</f>
        <v>0</v>
      </c>
      <c r="I216" s="85">
        <f>CCM_Budget_Year4!F126</f>
        <v>0</v>
      </c>
      <c r="J216" s="86">
        <f>CCM_Budget_Year4!G126</f>
        <v>0</v>
      </c>
      <c r="K216" s="86">
        <f>CCM_Budget_Year4!H126</f>
        <v>0</v>
      </c>
      <c r="L216" s="86">
        <f>CCM_Budget_Year4!I126</f>
        <v>0</v>
      </c>
      <c r="M216" s="237" t="str">
        <f>CCM_Budget_Year4!J126</f>
        <v/>
      </c>
      <c r="N216" s="85">
        <f>CCM_Budget_Year4!K126</f>
        <v>0</v>
      </c>
      <c r="O216" s="86">
        <f>CCM_Budget_Year4!L126</f>
        <v>0</v>
      </c>
      <c r="P216" s="237" t="str">
        <f>CCM_Budget_Year4!M126</f>
        <v/>
      </c>
      <c r="Q216" s="86">
        <f>CCM_Budget_Year4!N126</f>
        <v>0</v>
      </c>
    </row>
    <row r="217" spans="1:17" ht="14.5" thickBot="1" x14ac:dyDescent="0.35">
      <c r="A217" s="239">
        <v>11</v>
      </c>
      <c r="B217" s="239" t="str">
        <f>CCM_Budget_Year4!$D$18</f>
        <v>CCM El Salvador</v>
      </c>
      <c r="C217" s="239" t="str">
        <f>CCM_Budget_Year4!$D$19</f>
        <v>SLV-FUND-2309</v>
      </c>
      <c r="D217" s="239" t="str">
        <f>CCM_Budget_Year4!$D$22</f>
        <v>USD</v>
      </c>
      <c r="E217" s="239" t="str">
        <f>CCM_Budget_Year4!$D$25</f>
        <v>Year 4</v>
      </c>
      <c r="F217" s="85">
        <f>CCM_Budget_Year4!C127</f>
        <v>0</v>
      </c>
      <c r="G217" s="85">
        <f>CCM_Budget_Year4!D127</f>
        <v>0</v>
      </c>
      <c r="H217" s="85">
        <f>CCM_Budget_Year4!E127</f>
        <v>0</v>
      </c>
      <c r="I217" s="85">
        <f>CCM_Budget_Year4!F127</f>
        <v>0</v>
      </c>
      <c r="J217" s="86">
        <f>CCM_Budget_Year4!G127</f>
        <v>0</v>
      </c>
      <c r="K217" s="86">
        <f>CCM_Budget_Year4!H127</f>
        <v>0</v>
      </c>
      <c r="L217" s="86">
        <f>CCM_Budget_Year4!I127</f>
        <v>0</v>
      </c>
      <c r="M217" s="237" t="str">
        <f>CCM_Budget_Year4!J127</f>
        <v/>
      </c>
      <c r="N217" s="85">
        <f>CCM_Budget_Year4!K127</f>
        <v>0</v>
      </c>
      <c r="O217" s="86">
        <f>CCM_Budget_Year4!L127</f>
        <v>0</v>
      </c>
      <c r="P217" s="237" t="str">
        <f>CCM_Budget_Year4!M127</f>
        <v/>
      </c>
      <c r="Q217" s="86">
        <f>CCM_Budget_Year4!N127</f>
        <v>0</v>
      </c>
    </row>
    <row r="218" spans="1:17" ht="14.5" thickBot="1" x14ac:dyDescent="0.35">
      <c r="A218" s="239">
        <v>12</v>
      </c>
      <c r="B218" s="239" t="str">
        <f>CCM_Budget_Year4!$D$18</f>
        <v>CCM El Salvador</v>
      </c>
      <c r="C218" s="239" t="str">
        <f>CCM_Budget_Year4!$D$19</f>
        <v>SLV-FUND-2309</v>
      </c>
      <c r="D218" s="239" t="str">
        <f>CCM_Budget_Year4!$D$22</f>
        <v>USD</v>
      </c>
      <c r="E218" s="239" t="str">
        <f>CCM_Budget_Year4!$D$25</f>
        <v>Year 4</v>
      </c>
      <c r="F218" s="85">
        <f>CCM_Budget_Year4!C128</f>
        <v>0</v>
      </c>
      <c r="G218" s="85">
        <f>CCM_Budget_Year4!D128</f>
        <v>0</v>
      </c>
      <c r="H218" s="85">
        <f>CCM_Budget_Year4!E128</f>
        <v>0</v>
      </c>
      <c r="I218" s="85">
        <f>CCM_Budget_Year4!F128</f>
        <v>0</v>
      </c>
      <c r="J218" s="86">
        <f>CCM_Budget_Year4!G128</f>
        <v>0</v>
      </c>
      <c r="K218" s="86">
        <f>CCM_Budget_Year4!H128</f>
        <v>0</v>
      </c>
      <c r="L218" s="86">
        <f>CCM_Budget_Year4!I128</f>
        <v>0</v>
      </c>
      <c r="M218" s="237" t="str">
        <f>CCM_Budget_Year4!J128</f>
        <v/>
      </c>
      <c r="N218" s="85">
        <f>CCM_Budget_Year4!K128</f>
        <v>0</v>
      </c>
      <c r="O218" s="86">
        <f>CCM_Budget_Year4!L128</f>
        <v>0</v>
      </c>
      <c r="P218" s="237" t="str">
        <f>CCM_Budget_Year4!M128</f>
        <v/>
      </c>
      <c r="Q218" s="86">
        <f>CCM_Budget_Year4!N128</f>
        <v>0</v>
      </c>
    </row>
    <row r="219" spans="1:17" ht="14.5" thickBot="1" x14ac:dyDescent="0.35">
      <c r="A219" s="239">
        <v>13</v>
      </c>
      <c r="B219" s="239" t="str">
        <f>CCM_Budget_Year4!$D$18</f>
        <v>CCM El Salvador</v>
      </c>
      <c r="C219" s="239" t="str">
        <f>CCM_Budget_Year4!$D$19</f>
        <v>SLV-FUND-2309</v>
      </c>
      <c r="D219" s="239" t="str">
        <f>CCM_Budget_Year4!$D$22</f>
        <v>USD</v>
      </c>
      <c r="E219" s="239" t="str">
        <f>CCM_Budget_Year4!$D$25</f>
        <v>Year 4</v>
      </c>
      <c r="F219" s="85">
        <f>CCM_Budget_Year4!C129</f>
        <v>0</v>
      </c>
      <c r="G219" s="85">
        <f>CCM_Budget_Year4!D129</f>
        <v>0</v>
      </c>
      <c r="H219" s="85">
        <f>CCM_Budget_Year4!E129</f>
        <v>0</v>
      </c>
      <c r="I219" s="85">
        <f>CCM_Budget_Year4!F129</f>
        <v>0</v>
      </c>
      <c r="J219" s="86">
        <f>CCM_Budget_Year4!G129</f>
        <v>0</v>
      </c>
      <c r="K219" s="86">
        <f>CCM_Budget_Year4!H129</f>
        <v>0</v>
      </c>
      <c r="L219" s="86">
        <f>CCM_Budget_Year4!I129</f>
        <v>0</v>
      </c>
      <c r="M219" s="237" t="str">
        <f>CCM_Budget_Year4!J129</f>
        <v/>
      </c>
      <c r="N219" s="85">
        <f>CCM_Budget_Year4!K129</f>
        <v>0</v>
      </c>
      <c r="O219" s="86">
        <f>CCM_Budget_Year4!L129</f>
        <v>0</v>
      </c>
      <c r="P219" s="237" t="str">
        <f>CCM_Budget_Year4!M129</f>
        <v/>
      </c>
      <c r="Q219" s="86">
        <f>CCM_Budget_Year4!N129</f>
        <v>0</v>
      </c>
    </row>
    <row r="220" spans="1:17" ht="14.5" thickBot="1" x14ac:dyDescent="0.35">
      <c r="A220" s="239">
        <v>14</v>
      </c>
      <c r="B220" s="239" t="str">
        <f>CCM_Budget_Year4!$D$18</f>
        <v>CCM El Salvador</v>
      </c>
      <c r="C220" s="239" t="str">
        <f>CCM_Budget_Year4!$D$19</f>
        <v>SLV-FUND-2309</v>
      </c>
      <c r="D220" s="239" t="str">
        <f>CCM_Budget_Year4!$D$22</f>
        <v>USD</v>
      </c>
      <c r="E220" s="239" t="str">
        <f>CCM_Budget_Year4!$D$25</f>
        <v>Year 4</v>
      </c>
      <c r="F220" s="85">
        <f>CCM_Budget_Year4!C130</f>
        <v>0</v>
      </c>
      <c r="G220" s="85">
        <f>CCM_Budget_Year4!D130</f>
        <v>0</v>
      </c>
      <c r="H220" s="85">
        <f>CCM_Budget_Year4!E130</f>
        <v>0</v>
      </c>
      <c r="I220" s="85">
        <f>CCM_Budget_Year4!F130</f>
        <v>0</v>
      </c>
      <c r="J220" s="86">
        <f>CCM_Budget_Year4!G130</f>
        <v>0</v>
      </c>
      <c r="K220" s="86">
        <f>CCM_Budget_Year4!H130</f>
        <v>0</v>
      </c>
      <c r="L220" s="86">
        <f>CCM_Budget_Year4!I130</f>
        <v>0</v>
      </c>
      <c r="M220" s="237" t="str">
        <f>CCM_Budget_Year4!J130</f>
        <v/>
      </c>
      <c r="N220" s="85">
        <f>CCM_Budget_Year4!K130</f>
        <v>0</v>
      </c>
      <c r="O220" s="86">
        <f>CCM_Budget_Year4!L130</f>
        <v>0</v>
      </c>
      <c r="P220" s="237" t="str">
        <f>CCM_Budget_Year4!M130</f>
        <v/>
      </c>
      <c r="Q220" s="86">
        <f>CCM_Budget_Year4!N130</f>
        <v>0</v>
      </c>
    </row>
    <row r="221" spans="1:17" ht="14.5" thickBot="1" x14ac:dyDescent="0.35">
      <c r="A221" s="239">
        <v>15</v>
      </c>
      <c r="B221" s="239" t="str">
        <f>CCM_Budget_Year4!$D$18</f>
        <v>CCM El Salvador</v>
      </c>
      <c r="C221" s="239" t="str">
        <f>CCM_Budget_Year4!$D$19</f>
        <v>SLV-FUND-2309</v>
      </c>
      <c r="D221" s="239" t="str">
        <f>CCM_Budget_Year4!$D$22</f>
        <v>USD</v>
      </c>
      <c r="E221" s="239" t="str">
        <f>CCM_Budget_Year4!$D$25</f>
        <v>Year 4</v>
      </c>
      <c r="F221" s="85">
        <f>CCM_Budget_Year4!C131</f>
        <v>0</v>
      </c>
      <c r="G221" s="85">
        <f>CCM_Budget_Year4!D131</f>
        <v>0</v>
      </c>
      <c r="H221" s="85">
        <f>CCM_Budget_Year4!E131</f>
        <v>0</v>
      </c>
      <c r="I221" s="85">
        <f>CCM_Budget_Year4!F131</f>
        <v>0</v>
      </c>
      <c r="J221" s="86">
        <f>CCM_Budget_Year4!G131</f>
        <v>0</v>
      </c>
      <c r="K221" s="86">
        <f>CCM_Budget_Year4!H131</f>
        <v>0</v>
      </c>
      <c r="L221" s="86">
        <f>CCM_Budget_Year4!I131</f>
        <v>0</v>
      </c>
      <c r="M221" s="237" t="str">
        <f>CCM_Budget_Year4!J131</f>
        <v/>
      </c>
      <c r="N221" s="85">
        <f>CCM_Budget_Year4!K131</f>
        <v>0</v>
      </c>
      <c r="O221" s="86">
        <f>CCM_Budget_Year4!L131</f>
        <v>0</v>
      </c>
      <c r="P221" s="237" t="str">
        <f>CCM_Budget_Year4!M131</f>
        <v/>
      </c>
      <c r="Q221" s="86">
        <f>CCM_Budget_Year4!N131</f>
        <v>0</v>
      </c>
    </row>
  </sheetData>
  <sheetProtection algorithmName="SHA-512" hashValue="Emp2r5RyRN6VEyorkSdKNIdGiO4Z5TOqTBrzLochvH7k1KH+dkQknF8Tr09Cv8FYo53WCs+Q0+gTTsjQpHvqAQ==" saltValue="J2CADgGfvo7cg7L6jIvfhg==" spinCount="100000" sheet="1" objects="1" scenarios="1"/>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C43C-4234-4B60-9631-ED2C8BD3DC4E}">
  <dimension ref="A1:O50"/>
  <sheetViews>
    <sheetView workbookViewId="0">
      <selection activeCell="F1" sqref="F1:I1"/>
    </sheetView>
  </sheetViews>
  <sheetFormatPr baseColWidth="10" defaultColWidth="8.58203125" defaultRowHeight="14" x14ac:dyDescent="0.3"/>
  <cols>
    <col min="1" max="1" width="27.08203125" customWidth="1"/>
    <col min="2" max="5" width="15.58203125" customWidth="1"/>
    <col min="6" max="7" width="10.58203125" customWidth="1"/>
    <col min="8" max="8" width="12" customWidth="1"/>
    <col min="9" max="15" width="10.58203125" customWidth="1"/>
  </cols>
  <sheetData>
    <row r="1" spans="1:15" ht="14.5" thickBot="1" x14ac:dyDescent="0.35">
      <c r="A1" s="85" t="s">
        <v>381</v>
      </c>
      <c r="B1" s="85" t="str">
        <f>_xlfn.CONCAT("Data",B7)</f>
        <v>DataYear 1</v>
      </c>
      <c r="C1" s="85" t="str">
        <f>_xlfn.CONCAT("Data",C7)</f>
        <v>DataYear 2</v>
      </c>
      <c r="D1" s="85" t="str">
        <f>_xlfn.CONCAT("Data",D7)</f>
        <v>Data0</v>
      </c>
      <c r="E1" s="85" t="str">
        <f>_xlfn.CONCAT("Data",E7)</f>
        <v>DataYear 4</v>
      </c>
      <c r="F1" s="85" t="str">
        <f>_xlfn.CONCAT("Verified",F7)</f>
        <v>VerifiedYear 1</v>
      </c>
      <c r="G1" s="85" t="str">
        <f t="shared" ref="G1:I1" si="0">_xlfn.CONCAT("Verified",G7)</f>
        <v>VerifiedYear 2</v>
      </c>
      <c r="H1" s="85" t="str">
        <f t="shared" si="0"/>
        <v>Verified0</v>
      </c>
      <c r="I1" s="85" t="str">
        <f t="shared" si="0"/>
        <v>VerifiedYear 4</v>
      </c>
    </row>
    <row r="2" spans="1:15" ht="14.5" thickBot="1" x14ac:dyDescent="0.35">
      <c r="A2" s="85" t="str">
        <f>CCM_Budget_Year1!B18</f>
        <v>CCM / RCM Name</v>
      </c>
      <c r="B2" s="85" t="str">
        <f>CCM_Budget_Year1!$D$18</f>
        <v>CCM El Salvador</v>
      </c>
      <c r="C2" s="85" t="str">
        <f>CCM_Budget_Year2!$D$18</f>
        <v>CCM El Salvador</v>
      </c>
      <c r="D2" s="85" t="str">
        <f>CCM_Budget_Year3!$D$18</f>
        <v>CCM El Salvador</v>
      </c>
      <c r="E2" s="85" t="str">
        <f>CCM_Budget_Year4!$D$18</f>
        <v>CCM El Salvador</v>
      </c>
      <c r="F2" s="85" t="str">
        <f>B2</f>
        <v>CCM El Salvador</v>
      </c>
      <c r="G2" s="85" t="str">
        <f>C2</f>
        <v>CCM El Salvador</v>
      </c>
      <c r="H2" s="85" t="str">
        <f>D2</f>
        <v>CCM El Salvador</v>
      </c>
      <c r="I2" s="85" t="str">
        <f>E2</f>
        <v>CCM El Salvador</v>
      </c>
    </row>
    <row r="3" spans="1:15" ht="14.5" thickBot="1" x14ac:dyDescent="0.35">
      <c r="A3" s="85" t="str">
        <f>CCM_Budget_Year2!B19</f>
        <v>CCM Agreement No</v>
      </c>
      <c r="B3" s="85" t="str">
        <f>CCM_Budget_Year1!$D$19</f>
        <v>SLV-CFUND-2309</v>
      </c>
      <c r="C3" s="85" t="str">
        <f>CCM_Budget_Year2!$D$19</f>
        <v>SLV-FUND-2309</v>
      </c>
      <c r="D3" s="85" t="str">
        <f>CCM_Budget_Year3!$D$19</f>
        <v>SLV-FUND-2309</v>
      </c>
      <c r="E3" s="85" t="str">
        <f>CCM_Budget_Year4!$D$19</f>
        <v>SLV-FUND-2309</v>
      </c>
      <c r="F3" s="85" t="str">
        <f t="shared" ref="F3:F12" si="1">B3</f>
        <v>SLV-CFUND-2309</v>
      </c>
      <c r="G3" s="85" t="str">
        <f t="shared" ref="G3:G12" si="2">C3</f>
        <v>SLV-FUND-2309</v>
      </c>
      <c r="H3" s="85" t="str">
        <f t="shared" ref="H3:H12" si="3">D3</f>
        <v>SLV-FUND-2309</v>
      </c>
      <c r="I3" s="85" t="str">
        <f t="shared" ref="I3:I12" si="4">E3</f>
        <v>SLV-FUND-2309</v>
      </c>
    </row>
    <row r="4" spans="1:15" ht="14.5" thickBot="1" x14ac:dyDescent="0.35">
      <c r="A4" s="85" t="str">
        <f>CCM_Budget_Year1!B20</f>
        <v>Agreement start date (day-month-year)</v>
      </c>
      <c r="B4" s="87">
        <f>CCM_Budget_Year1!$D$20</f>
        <v>44927</v>
      </c>
      <c r="C4" s="87">
        <f>CCM_Budget_Year2!$D$20</f>
        <v>44927</v>
      </c>
      <c r="D4" s="87">
        <f>CCM_Budget_Year3!$D$20</f>
        <v>44927</v>
      </c>
      <c r="E4" s="87">
        <f>CCM_Budget_Year4!$D$20</f>
        <v>44927</v>
      </c>
      <c r="F4" s="85">
        <f t="shared" si="1"/>
        <v>44927</v>
      </c>
      <c r="G4" s="85">
        <f t="shared" si="2"/>
        <v>44927</v>
      </c>
      <c r="H4" s="87">
        <f t="shared" si="3"/>
        <v>44927</v>
      </c>
      <c r="I4" s="85">
        <f t="shared" si="4"/>
        <v>44927</v>
      </c>
    </row>
    <row r="5" spans="1:15" ht="14.5" thickBot="1" x14ac:dyDescent="0.35">
      <c r="A5" s="85" t="str">
        <f>CCM_Budget_Year1!B21</f>
        <v>Agreement end date (day-month-year)</v>
      </c>
      <c r="B5" s="87" t="str">
        <f>CCM_Budget_Year1!$D$21</f>
        <v>31-12-2025</v>
      </c>
      <c r="C5" s="87">
        <f>CCM_Budget_Year2!$D$21</f>
        <v>45291</v>
      </c>
      <c r="D5" s="87">
        <f>CCM_Budget_Year3!$D$21</f>
        <v>45291</v>
      </c>
      <c r="E5" s="87">
        <f>CCM_Budget_Year4!$D$21</f>
        <v>45291</v>
      </c>
      <c r="F5" s="85" t="str">
        <f t="shared" si="1"/>
        <v>31-12-2025</v>
      </c>
      <c r="G5" s="85">
        <f t="shared" si="2"/>
        <v>45291</v>
      </c>
      <c r="H5" s="87">
        <f t="shared" si="3"/>
        <v>45291</v>
      </c>
      <c r="I5" s="85">
        <f t="shared" si="4"/>
        <v>45291</v>
      </c>
    </row>
    <row r="6" spans="1:15" ht="14.5" thickBot="1" x14ac:dyDescent="0.35">
      <c r="A6" s="85" t="str">
        <f>CCM_Budget_Year1!B22</f>
        <v>Currency</v>
      </c>
      <c r="B6" s="85" t="str">
        <f>CCM_Budget_Year1!$D$22</f>
        <v>USD</v>
      </c>
      <c r="C6" s="85" t="str">
        <f>CCM_Budget_Year2!$D$22</f>
        <v>USD</v>
      </c>
      <c r="D6" s="85" t="str">
        <f>CCM_Budget_Year3!$D$22</f>
        <v>USD</v>
      </c>
      <c r="E6" s="85" t="str">
        <f>CCM_Budget_Year4!$D$22</f>
        <v>USD</v>
      </c>
      <c r="F6" s="85" t="str">
        <f t="shared" si="1"/>
        <v>USD</v>
      </c>
      <c r="G6" s="85" t="str">
        <f t="shared" si="2"/>
        <v>USD</v>
      </c>
      <c r="H6" s="85" t="str">
        <f t="shared" si="3"/>
        <v>USD</v>
      </c>
      <c r="I6" s="85" t="str">
        <f t="shared" si="4"/>
        <v>USD</v>
      </c>
    </row>
    <row r="7" spans="1:15" ht="14.5" thickBot="1" x14ac:dyDescent="0.35">
      <c r="A7" s="85" t="str">
        <f>CCM_Budget_Year1!B25</f>
        <v>Agreement Year</v>
      </c>
      <c r="B7" s="85" t="str">
        <f>CCM_Budget_Year1!$D$25</f>
        <v>Year 1</v>
      </c>
      <c r="C7" s="85" t="str">
        <f>CCM_Budget_Year2!$D$25</f>
        <v>Year 2</v>
      </c>
      <c r="D7" s="85">
        <f>CCM_Budget_Year3!$D$25</f>
        <v>0</v>
      </c>
      <c r="E7" s="85" t="str">
        <f>CCM_Budget_Year4!$D$25</f>
        <v>Year 4</v>
      </c>
      <c r="F7" s="85" t="str">
        <f t="shared" si="1"/>
        <v>Year 1</v>
      </c>
      <c r="G7" s="85" t="str">
        <f t="shared" si="2"/>
        <v>Year 2</v>
      </c>
      <c r="H7" s="87">
        <f t="shared" si="3"/>
        <v>0</v>
      </c>
      <c r="I7" s="85" t="str">
        <f t="shared" si="4"/>
        <v>Year 4</v>
      </c>
    </row>
    <row r="8" spans="1:15" ht="14.5" thickBot="1" x14ac:dyDescent="0.35">
      <c r="A8" s="85" t="str">
        <f>CCM_Budget_Year1!B26</f>
        <v>Year start date (day-month-year)</v>
      </c>
      <c r="B8" s="85" t="str">
        <f>CCM_Budget_Year1!$D$26</f>
        <v>01 01 2023</v>
      </c>
      <c r="C8" s="85">
        <f>CCM_Budget_Year2!$D$26</f>
        <v>45292</v>
      </c>
      <c r="D8" s="85">
        <f>CCM_Budget_Year3!$D$26</f>
        <v>0</v>
      </c>
      <c r="E8" s="85">
        <f>CCM_Budget_Year4!$D$26</f>
        <v>0</v>
      </c>
      <c r="F8" s="85" t="str">
        <f t="shared" si="1"/>
        <v>01 01 2023</v>
      </c>
      <c r="G8" s="85">
        <f t="shared" si="2"/>
        <v>45292</v>
      </c>
      <c r="H8" s="85">
        <f t="shared" si="3"/>
        <v>0</v>
      </c>
      <c r="I8" s="85">
        <f t="shared" si="4"/>
        <v>0</v>
      </c>
    </row>
    <row r="9" spans="1:15" ht="14.5" thickBot="1" x14ac:dyDescent="0.35">
      <c r="A9" s="85" t="str">
        <f>CCM_Budget_Year1!B27</f>
        <v>Year end date (day-month-year)</v>
      </c>
      <c r="B9" s="85" t="str">
        <f>CCM_Budget_Year1!$D$27</f>
        <v>31 12 2023</v>
      </c>
      <c r="C9" s="85">
        <f>CCM_Budget_Year2!$D$27</f>
        <v>45657</v>
      </c>
      <c r="D9" s="85">
        <f>CCM_Budget_Year3!$D$27</f>
        <v>0</v>
      </c>
      <c r="E9" s="85">
        <f>CCM_Budget_Year4!$D$27</f>
        <v>0</v>
      </c>
      <c r="F9" s="85" t="str">
        <f t="shared" si="1"/>
        <v>31 12 2023</v>
      </c>
      <c r="G9" s="85">
        <f t="shared" si="2"/>
        <v>45657</v>
      </c>
      <c r="H9" s="85">
        <f t="shared" si="3"/>
        <v>0</v>
      </c>
      <c r="I9" s="85">
        <f t="shared" si="4"/>
        <v>0</v>
      </c>
    </row>
    <row r="10" spans="1:15" ht="14.5" thickBot="1" x14ac:dyDescent="0.35">
      <c r="A10" s="85" t="str">
        <f>CCM_Budget_Year1!B28</f>
        <v>Annual amount</v>
      </c>
      <c r="B10" s="86">
        <f>CCM_Budget_Year1!$D$28</f>
        <v>125000</v>
      </c>
      <c r="C10" s="86">
        <f>CCM_Budget_Year2!$D$28</f>
        <v>125000</v>
      </c>
      <c r="D10" s="86">
        <f>CCM_Budget_Year3!$D$28</f>
        <v>0</v>
      </c>
      <c r="E10" s="86">
        <f>CCM_Budget_Year4!$D$28</f>
        <v>0</v>
      </c>
      <c r="F10" s="85">
        <f t="shared" si="1"/>
        <v>125000</v>
      </c>
      <c r="G10" s="85">
        <f t="shared" si="2"/>
        <v>125000</v>
      </c>
      <c r="H10" s="85">
        <f t="shared" si="3"/>
        <v>0</v>
      </c>
      <c r="I10" s="85">
        <f t="shared" si="4"/>
        <v>0</v>
      </c>
    </row>
    <row r="11" spans="1:15" ht="14.5" thickBot="1" x14ac:dyDescent="0.35">
      <c r="A11" s="85" t="str">
        <f>CCM_Budget_Year1!B29</f>
        <v>Strategic Initiative CCM Evolution</v>
      </c>
      <c r="B11" s="85" t="str">
        <f>CCM_Budget_Year1!$D$29</f>
        <v>Yes</v>
      </c>
      <c r="C11" s="85" t="str">
        <f>CCM_Budget_Year2!$D$29</f>
        <v>No</v>
      </c>
      <c r="D11" s="85">
        <f>CCM_Budget_Year3!$D$29</f>
        <v>0</v>
      </c>
      <c r="E11" s="85">
        <f>CCM_Budget_Year4!$D$29</f>
        <v>0</v>
      </c>
      <c r="F11" s="85" t="str">
        <f t="shared" si="1"/>
        <v>Yes</v>
      </c>
      <c r="G11" s="85" t="str">
        <f t="shared" si="2"/>
        <v>No</v>
      </c>
      <c r="H11" s="85">
        <f t="shared" si="3"/>
        <v>0</v>
      </c>
      <c r="I11" s="85">
        <f t="shared" si="4"/>
        <v>0</v>
      </c>
    </row>
    <row r="12" spans="1:15" ht="14.5" thickBot="1" x14ac:dyDescent="0.35">
      <c r="A12" s="85" t="str">
        <f>CCM_Budget_Year1!B30</f>
        <v>C19RM engagement support</v>
      </c>
      <c r="B12" s="85" t="str">
        <f>CCM_Budget_Year1!$D$30</f>
        <v>No</v>
      </c>
      <c r="C12" s="85" t="str">
        <f>CCM_Budget_Year2!$D$30</f>
        <v>No</v>
      </c>
      <c r="D12" s="85">
        <f>CCM_Budget_Year3!$D$30</f>
        <v>0</v>
      </c>
      <c r="E12" s="85">
        <f>CCM_Budget_Year4!$D$30</f>
        <v>0</v>
      </c>
      <c r="F12" s="85" t="str">
        <f t="shared" si="1"/>
        <v>No</v>
      </c>
      <c r="G12" s="85" t="str">
        <f t="shared" si="2"/>
        <v>No</v>
      </c>
      <c r="H12" s="85">
        <f t="shared" si="3"/>
        <v>0</v>
      </c>
      <c r="I12" s="85">
        <f t="shared" si="4"/>
        <v>0</v>
      </c>
    </row>
    <row r="13" spans="1:15" ht="14.5" thickBot="1" x14ac:dyDescent="0.35">
      <c r="A13" s="85" t="str">
        <f>CCM_Budget_Year1!B141</f>
        <v>Agreement Cash balance: Beginning of the reporting period</v>
      </c>
      <c r="B13" s="86">
        <f>CCM_Budget_Year1!$D$141</f>
        <v>19793.59</v>
      </c>
      <c r="C13" s="86">
        <f>CCM_Budget_Year2!$D$141</f>
        <v>31948.68</v>
      </c>
      <c r="D13" s="86">
        <f>CCM_Budget_Year3!$D$141</f>
        <v>0</v>
      </c>
      <c r="E13" s="86">
        <f>CCM_Budget_Year4!$D$141</f>
        <v>0</v>
      </c>
      <c r="F13" s="86">
        <f>CCM_Budget_Year1!$M$141</f>
        <v>0</v>
      </c>
      <c r="G13" s="86">
        <f>CCM_Budget_Year2!$M$141</f>
        <v>0</v>
      </c>
      <c r="H13" s="86">
        <f>CCM_Budget_Year3!$M$141</f>
        <v>0</v>
      </c>
      <c r="I13" s="86">
        <f>CCM_Budget_Year4!$M$141</f>
        <v>0</v>
      </c>
      <c r="J13" s="50"/>
      <c r="K13" s="50"/>
      <c r="L13" s="50"/>
      <c r="M13" s="50"/>
      <c r="N13" s="50"/>
      <c r="O13" s="50"/>
    </row>
    <row r="14" spans="1:15" ht="14.5" thickBot="1" x14ac:dyDescent="0.35">
      <c r="A14" s="85" t="str">
        <f>CCM_Budget_Year1!B143</f>
        <v>Disbursements made by the Global Fund</v>
      </c>
      <c r="B14" s="86">
        <f>CCM_Budget_Year1!$D$143</f>
        <v>125000</v>
      </c>
      <c r="C14" s="86">
        <f>CCM_Budget_Year2!$D$143</f>
        <v>0</v>
      </c>
      <c r="D14" s="86">
        <f>CCM_Budget_Year3!$D$143</f>
        <v>0</v>
      </c>
      <c r="E14" s="86">
        <f>CCM_Budget_Year4!$D$143</f>
        <v>0</v>
      </c>
      <c r="F14" s="86">
        <f>CCM_Budget_Year1!$M$143</f>
        <v>0</v>
      </c>
      <c r="G14" s="86">
        <f>CCM_Budget_Year2!$M$143</f>
        <v>0</v>
      </c>
      <c r="H14" s="86">
        <f>CCM_Budget_Year3!$M$143</f>
        <v>0</v>
      </c>
      <c r="I14" s="86">
        <f>CCM_Budget_Year4!$M$143</f>
        <v>0</v>
      </c>
      <c r="J14" s="50"/>
      <c r="K14" s="50"/>
      <c r="L14" s="50"/>
      <c r="M14" s="50"/>
      <c r="N14" s="50"/>
      <c r="O14" s="50"/>
    </row>
    <row r="15" spans="1:15" ht="14.5" thickBot="1" x14ac:dyDescent="0.35">
      <c r="A15" s="85" t="str">
        <f>CCM_Budget_Year1!B144</f>
        <v>Interest received on bank accounts / other income, if applicable (e.g. VAT/Other Tax returns)</v>
      </c>
      <c r="B15" s="86">
        <f>CCM_Budget_Year1!$D$144</f>
        <v>23400</v>
      </c>
      <c r="C15" s="86">
        <f>CCM_Budget_Year2!$D$144</f>
        <v>0</v>
      </c>
      <c r="D15" s="86">
        <f>CCM_Budget_Year3!$D$144</f>
        <v>0</v>
      </c>
      <c r="E15" s="86">
        <f>CCM_Budget_Year4!$D$144</f>
        <v>0</v>
      </c>
      <c r="F15" s="86">
        <f>CCM_Budget_Year1!$M$144</f>
        <v>0</v>
      </c>
      <c r="G15" s="86">
        <f>CCM_Budget_Year2!$M$144</f>
        <v>0</v>
      </c>
      <c r="H15" s="86">
        <f>CCM_Budget_Year3!$M$144</f>
        <v>0</v>
      </c>
      <c r="I15" s="86">
        <f>CCM_Budget_Year4!$M$144</f>
        <v>0</v>
      </c>
      <c r="J15" s="50"/>
      <c r="K15" s="50"/>
      <c r="L15" s="50"/>
      <c r="M15" s="50"/>
      <c r="N15" s="50"/>
      <c r="O15" s="50"/>
    </row>
    <row r="16" spans="1:15" ht="14.5" thickBot="1" x14ac:dyDescent="0.35">
      <c r="A16" s="85" t="str">
        <f>CCM_Budget_Year1!B146</f>
        <v>Expenditure: Fixed costs</v>
      </c>
      <c r="B16" s="86">
        <f ca="1">CCM_Budget_Year1!$D$146</f>
        <v>117286.98000000001</v>
      </c>
      <c r="C16" s="86">
        <f ca="1">CCM_Budget_Year2!$D$146</f>
        <v>0</v>
      </c>
      <c r="D16" s="86">
        <f ca="1">CCM_Budget_Year3!$D$146</f>
        <v>0</v>
      </c>
      <c r="E16" s="86">
        <f ca="1">CCM_Budget_Year4!$D$146</f>
        <v>0</v>
      </c>
      <c r="F16" s="86">
        <f ca="1">CCM_Budget_Year1!$M$146</f>
        <v>0</v>
      </c>
      <c r="G16" s="86">
        <f ca="1">CCM_Budget_Year2!$M$146</f>
        <v>0</v>
      </c>
      <c r="H16" s="86">
        <f ca="1">CCM_Budget_Year3!$M$146</f>
        <v>0</v>
      </c>
      <c r="I16" s="86">
        <f ca="1">CCM_Budget_Year4!$M$146</f>
        <v>0</v>
      </c>
      <c r="J16" s="50"/>
      <c r="K16" s="50"/>
      <c r="L16" s="50"/>
      <c r="M16" s="50"/>
      <c r="N16" s="50"/>
      <c r="O16" s="50"/>
    </row>
    <row r="17" spans="1:15" ht="14.5" thickBot="1" x14ac:dyDescent="0.35">
      <c r="A17" s="85" t="str">
        <f>CCM_Budget_Year1!B147</f>
        <v>Expenditure: Activities</v>
      </c>
      <c r="B17" s="86">
        <f ca="1">CCM_Budget_Year1!$D$147</f>
        <v>37117.509999999995</v>
      </c>
      <c r="C17" s="86">
        <f ca="1">CCM_Budget_Year2!$D$147</f>
        <v>0</v>
      </c>
      <c r="D17" s="86">
        <f ca="1">CCM_Budget_Year3!$D$147</f>
        <v>0</v>
      </c>
      <c r="E17" s="86">
        <f ca="1">CCM_Budget_Year4!$D$147</f>
        <v>0</v>
      </c>
      <c r="F17" s="86">
        <f ca="1">CCM_Budget_Year1!$M$147</f>
        <v>0</v>
      </c>
      <c r="G17" s="86">
        <f ca="1">CCM_Budget_Year2!$M$147</f>
        <v>0</v>
      </c>
      <c r="H17" s="86">
        <f ca="1">CCM_Budget_Year3!$M$147</f>
        <v>0</v>
      </c>
      <c r="I17" s="86">
        <f ca="1">CCM_Budget_Year4!$M$147</f>
        <v>0</v>
      </c>
      <c r="J17" s="50"/>
      <c r="K17" s="50"/>
      <c r="L17" s="50"/>
      <c r="M17" s="50"/>
      <c r="N17" s="50"/>
      <c r="O17" s="50"/>
    </row>
    <row r="18" spans="1:15" ht="14.5" thickBot="1" x14ac:dyDescent="0.35">
      <c r="A18" s="85" t="str">
        <f>CCM_Budget_Year1!B149</f>
        <v>Add: Net exchange gains on translation of balances</v>
      </c>
      <c r="B18" s="86">
        <f>CCM_Budget_Year1!$D$149</f>
        <v>0</v>
      </c>
      <c r="C18" s="86">
        <f>CCM_Budget_Year2!$D$149</f>
        <v>0</v>
      </c>
      <c r="D18" s="86">
        <f>CCM_Budget_Year3!$D$149</f>
        <v>0</v>
      </c>
      <c r="E18" s="86">
        <f>CCM_Budget_Year4!$D$149</f>
        <v>0</v>
      </c>
      <c r="F18" s="86">
        <f>CCM_Budget_Year1!$M$149</f>
        <v>0</v>
      </c>
      <c r="G18" s="86">
        <f>CCM_Budget_Year2!$M$149</f>
        <v>0</v>
      </c>
      <c r="H18" s="86">
        <f>CCM_Budget_Year3!$M$149</f>
        <v>0</v>
      </c>
      <c r="I18" s="86">
        <f>CCM_Budget_Year4!$M$149</f>
        <v>0</v>
      </c>
      <c r="J18" s="50"/>
      <c r="K18" s="50"/>
      <c r="L18" s="50"/>
      <c r="M18" s="50"/>
      <c r="N18" s="50"/>
      <c r="O18" s="50"/>
    </row>
    <row r="19" spans="1:15" ht="14.5" thickBot="1" x14ac:dyDescent="0.35">
      <c r="A19" s="85" t="str">
        <f>CCM_Budget_Year1!B150</f>
        <v>Less: Net exchange losses on translation of balances</v>
      </c>
      <c r="B19" s="86">
        <f>CCM_Budget_Year1!$D$150</f>
        <v>0</v>
      </c>
      <c r="C19" s="86">
        <f>CCM_Budget_Year2!$D$150</f>
        <v>0</v>
      </c>
      <c r="D19" s="86">
        <f>CCM_Budget_Year3!$D$150</f>
        <v>0</v>
      </c>
      <c r="E19" s="86">
        <f>CCM_Budget_Year4!$D$150</f>
        <v>0</v>
      </c>
      <c r="F19" s="86">
        <f>CCM_Budget_Year1!$M$150</f>
        <v>0</v>
      </c>
      <c r="G19" s="86">
        <f>CCM_Budget_Year2!$M$150</f>
        <v>0</v>
      </c>
      <c r="H19" s="86">
        <f>CCM_Budget_Year3!$M$150</f>
        <v>0</v>
      </c>
      <c r="I19" s="86">
        <f>CCM_Budget_Year4!$M$150</f>
        <v>0</v>
      </c>
      <c r="J19" s="50"/>
      <c r="K19" s="50"/>
      <c r="L19" s="50"/>
      <c r="M19" s="50"/>
      <c r="N19" s="50"/>
      <c r="O19" s="50"/>
    </row>
    <row r="20" spans="1:15" ht="14.5" thickBot="1" x14ac:dyDescent="0.35">
      <c r="A20" s="85" t="str">
        <f>CCM_Budget_Year1!B151</f>
        <v>Add: Other positive reconciliation adjustments (including for prior periods)</v>
      </c>
      <c r="B20" s="86">
        <f>CCM_Budget_Year1!$D$151</f>
        <v>0</v>
      </c>
      <c r="C20" s="86">
        <f>CCM_Budget_Year2!$D$151</f>
        <v>0</v>
      </c>
      <c r="D20" s="86">
        <f>CCM_Budget_Year3!$D$151</f>
        <v>0</v>
      </c>
      <c r="E20" s="86">
        <f>CCM_Budget_Year4!$D$151</f>
        <v>0</v>
      </c>
      <c r="F20" s="86">
        <f>CCM_Budget_Year1!$M$151</f>
        <v>0</v>
      </c>
      <c r="G20" s="86">
        <f>CCM_Budget_Year2!$M$151</f>
        <v>0</v>
      </c>
      <c r="H20" s="86">
        <f>CCM_Budget_Year3!$M$151</f>
        <v>0</v>
      </c>
      <c r="I20" s="86">
        <f>CCM_Budget_Year4!$M$151</f>
        <v>0</v>
      </c>
      <c r="J20" s="50"/>
      <c r="K20" s="50"/>
      <c r="L20" s="50"/>
      <c r="M20" s="50"/>
      <c r="N20" s="50"/>
      <c r="O20" s="50"/>
    </row>
    <row r="21" spans="1:15" ht="14.5" thickBot="1" x14ac:dyDescent="0.35">
      <c r="A21" s="85" t="str">
        <f>CCM_Budget_Year1!B152</f>
        <v>Less: Other negative reconciliation adjustments (including for prior periods)</v>
      </c>
      <c r="B21" s="86">
        <f>CCM_Budget_Year1!$D$152</f>
        <v>0</v>
      </c>
      <c r="C21" s="86">
        <f>CCM_Budget_Year2!$D$152</f>
        <v>0</v>
      </c>
      <c r="D21" s="86">
        <f>CCM_Budget_Year3!$D$152</f>
        <v>0</v>
      </c>
      <c r="E21" s="86">
        <f>CCM_Budget_Year4!$D$152</f>
        <v>0</v>
      </c>
      <c r="F21" s="86">
        <f>CCM_Budget_Year1!$M$152</f>
        <v>0</v>
      </c>
      <c r="G21" s="86">
        <f>CCM_Budget_Year2!$M$152</f>
        <v>0</v>
      </c>
      <c r="H21" s="86">
        <f>CCM_Budget_Year3!$M$152</f>
        <v>0</v>
      </c>
      <c r="I21" s="86">
        <f>CCM_Budget_Year4!$M$152</f>
        <v>0</v>
      </c>
      <c r="J21" s="50"/>
      <c r="K21" s="50"/>
      <c r="L21" s="50"/>
      <c r="M21" s="50"/>
      <c r="N21" s="50"/>
      <c r="O21" s="50"/>
    </row>
    <row r="22" spans="1:15" ht="14.5" thickBot="1" x14ac:dyDescent="0.35">
      <c r="A22" s="85" t="str">
        <f>CCM_Budget_Year1!B154</f>
        <v>Agreement expected cash balance</v>
      </c>
      <c r="B22" s="86">
        <f ca="1">CCM_Budget_Year1!$D$154</f>
        <v>13789.099999999991</v>
      </c>
      <c r="C22" s="86">
        <f ca="1">CCM_Budget_Year2!$D$154</f>
        <v>31948.68</v>
      </c>
      <c r="D22" s="86">
        <f ca="1">CCM_Budget_Year3!$D$154</f>
        <v>0</v>
      </c>
      <c r="E22" s="86">
        <f ca="1">CCM_Budget_Year4!$D$154</f>
        <v>0</v>
      </c>
      <c r="F22" s="86">
        <f ca="1">CCM_Budget_Year1!$M$154</f>
        <v>0</v>
      </c>
      <c r="G22" s="86">
        <f ca="1">CCM_Budget_Year2!$M$154</f>
        <v>0</v>
      </c>
      <c r="H22" s="86">
        <f ca="1">CCM_Budget_Year3!$M$154</f>
        <v>0</v>
      </c>
      <c r="I22" s="86">
        <f ca="1">CCM_Budget_Year4!$M$154</f>
        <v>0</v>
      </c>
      <c r="J22" s="50"/>
      <c r="K22" s="50"/>
      <c r="L22" s="50"/>
      <c r="M22" s="50"/>
      <c r="N22" s="50"/>
      <c r="O22" s="50"/>
    </row>
    <row r="23" spans="1:15" ht="14.5" thickBot="1" x14ac:dyDescent="0.35">
      <c r="A23" s="85" t="str">
        <f>CCM_Budget_Year1!B155</f>
        <v>Cash balance as per bank statement</v>
      </c>
      <c r="B23" s="86">
        <f>CCM_Budget_Year1!$D$155</f>
        <v>31948.68</v>
      </c>
      <c r="C23" s="86">
        <f>CCM_Budget_Year2!$D$155</f>
        <v>0</v>
      </c>
      <c r="D23" s="86">
        <f>CCM_Budget_Year3!$D$155</f>
        <v>0</v>
      </c>
      <c r="E23" s="86">
        <f>CCM_Budget_Year4!$D$155</f>
        <v>0</v>
      </c>
      <c r="F23" s="86">
        <f>CCM_Budget_Year1!$M$155</f>
        <v>0</v>
      </c>
      <c r="G23" s="86">
        <f>CCM_Budget_Year2!$M$155</f>
        <v>0</v>
      </c>
      <c r="H23" s="86">
        <f>CCM_Budget_Year3!$M$155</f>
        <v>0</v>
      </c>
      <c r="I23" s="86">
        <f>CCM_Budget_Year4!$M$155</f>
        <v>0</v>
      </c>
      <c r="J23" s="50"/>
      <c r="K23" s="50"/>
      <c r="L23" s="50"/>
      <c r="M23" s="50"/>
      <c r="N23" s="50"/>
      <c r="O23" s="50"/>
    </row>
    <row r="24" spans="1:15" ht="14.5" thickBot="1" x14ac:dyDescent="0.35">
      <c r="A24" s="85" t="str">
        <f>CCM_Budget_Year1!B156</f>
        <v>Difference to be justified</v>
      </c>
      <c r="B24" s="86">
        <f ca="1">CCM_Budget_Year1!$D$156</f>
        <v>18159.580000000009</v>
      </c>
      <c r="C24" s="86">
        <f ca="1">CCM_Budget_Year2!$D$156</f>
        <v>-31948.68</v>
      </c>
      <c r="D24" s="86">
        <f ca="1">CCM_Budget_Year3!$D$156</f>
        <v>0</v>
      </c>
      <c r="E24" s="86">
        <f ca="1">CCM_Budget_Year4!$D$156</f>
        <v>0</v>
      </c>
      <c r="F24" s="86">
        <f ca="1">CCM_Budget_Year1!$M$156</f>
        <v>0</v>
      </c>
      <c r="G24" s="86">
        <f ca="1">CCM_Budget_Year2!$M$156</f>
        <v>0</v>
      </c>
      <c r="H24" s="86">
        <f ca="1">CCM_Budget_Year3!$M$156</f>
        <v>0</v>
      </c>
      <c r="I24" s="86">
        <f ca="1">CCM_Budget_Year4!$M$156</f>
        <v>0</v>
      </c>
      <c r="J24" s="50"/>
      <c r="K24" s="50"/>
      <c r="L24" s="50"/>
      <c r="M24" s="50"/>
      <c r="N24" s="50"/>
      <c r="O24" s="50"/>
    </row>
    <row r="25" spans="1:15" ht="14.5" thickBot="1" x14ac:dyDescent="0.35">
      <c r="A25" s="85" t="str">
        <f>CCM_Budget_Year1!B158</f>
        <v>Unpaid invoices and other liabilities</v>
      </c>
      <c r="B25" s="86">
        <f>CCM_Budget_Year1!$D$158</f>
        <v>0</v>
      </c>
      <c r="C25" s="86">
        <f>CCM_Budget_Year2!$D$158</f>
        <v>0</v>
      </c>
      <c r="D25" s="86">
        <f>CCM_Budget_Year3!$D$158</f>
        <v>0</v>
      </c>
      <c r="E25" s="86">
        <f>CCM_Budget_Year4!$D$158</f>
        <v>0</v>
      </c>
      <c r="F25" s="86">
        <f>CCM_Budget_Year1!$M$158</f>
        <v>0</v>
      </c>
      <c r="G25" s="86">
        <f>CCM_Budget_Year2!$M$158</f>
        <v>0</v>
      </c>
      <c r="H25" s="86">
        <f>CCM_Budget_Year3!$M$158</f>
        <v>0</v>
      </c>
      <c r="I25" s="86">
        <f>CCM_Budget_Year4!$M$158</f>
        <v>0</v>
      </c>
      <c r="J25" s="50"/>
      <c r="K25" s="50"/>
      <c r="L25" s="50"/>
      <c r="M25" s="50"/>
      <c r="N25" s="50"/>
      <c r="O25" s="50"/>
    </row>
    <row r="26" spans="1:15" ht="14.5" thickBot="1" x14ac:dyDescent="0.35">
      <c r="A26" s="85" t="str">
        <f>CCM_Budget_Year1!B159</f>
        <v>Open legal obligations (including signed contracts not yet invoiced)</v>
      </c>
      <c r="B26" s="86">
        <f>CCM_Budget_Year1!$D$159</f>
        <v>0</v>
      </c>
      <c r="C26" s="86">
        <f>CCM_Budget_Year2!$D$159</f>
        <v>0</v>
      </c>
      <c r="D26" s="86">
        <f>CCM_Budget_Year3!$D$159</f>
        <v>0</v>
      </c>
      <c r="E26" s="86">
        <f>CCM_Budget_Year4!$D$159</f>
        <v>0</v>
      </c>
      <c r="F26" s="86">
        <f>CCM_Budget_Year1!$M$159</f>
        <v>0</v>
      </c>
      <c r="G26" s="86">
        <f>CCM_Budget_Year2!$M$159</f>
        <v>0</v>
      </c>
      <c r="H26" s="86">
        <f>CCM_Budget_Year3!$M$159</f>
        <v>0</v>
      </c>
      <c r="I26" s="86">
        <f>CCM_Budget_Year4!$M$159</f>
        <v>0</v>
      </c>
      <c r="J26" s="50"/>
      <c r="K26" s="50"/>
      <c r="L26" s="50"/>
      <c r="M26" s="50"/>
      <c r="N26" s="50"/>
      <c r="O26" s="50"/>
    </row>
    <row r="27" spans="1:15" x14ac:dyDescent="0.3">
      <c r="A27" s="50"/>
      <c r="B27" s="50"/>
      <c r="C27" s="50"/>
      <c r="D27" s="50"/>
      <c r="E27" s="50"/>
      <c r="F27" s="50"/>
      <c r="G27" s="50"/>
      <c r="H27" s="50"/>
      <c r="I27" s="50"/>
      <c r="J27" s="50"/>
      <c r="K27" s="50"/>
      <c r="L27" s="50"/>
      <c r="M27" s="50"/>
      <c r="N27" s="50"/>
      <c r="O27" s="50"/>
    </row>
    <row r="28" spans="1:15" x14ac:dyDescent="0.3">
      <c r="A28" s="50"/>
      <c r="B28" s="50"/>
      <c r="C28" s="50"/>
      <c r="D28" s="50"/>
      <c r="E28" s="50"/>
      <c r="F28" s="50"/>
      <c r="G28" s="50"/>
      <c r="H28" s="50"/>
      <c r="I28" s="50"/>
      <c r="J28" s="50"/>
      <c r="K28" s="50"/>
      <c r="L28" s="50"/>
      <c r="M28" s="50"/>
      <c r="N28" s="50"/>
      <c r="O28" s="50"/>
    </row>
    <row r="29" spans="1:15" x14ac:dyDescent="0.3">
      <c r="A29" s="50"/>
      <c r="B29" s="50"/>
      <c r="C29" s="50"/>
      <c r="D29" s="50"/>
      <c r="E29" s="50"/>
      <c r="F29" s="50"/>
      <c r="G29" s="50"/>
      <c r="H29" s="50"/>
      <c r="I29" s="50"/>
      <c r="J29" s="50"/>
      <c r="K29" s="50"/>
      <c r="L29" s="50"/>
      <c r="M29" s="50"/>
      <c r="N29" s="50"/>
      <c r="O29" s="50"/>
    </row>
    <row r="30" spans="1:15" x14ac:dyDescent="0.3">
      <c r="A30" s="50"/>
      <c r="B30" s="50"/>
      <c r="C30" s="50"/>
      <c r="D30" s="50"/>
      <c r="E30" s="50"/>
      <c r="F30" s="50"/>
      <c r="G30" s="50"/>
      <c r="H30" s="50"/>
      <c r="I30" s="50"/>
      <c r="J30" s="50"/>
      <c r="K30" s="50"/>
      <c r="L30" s="50"/>
      <c r="M30" s="50"/>
      <c r="N30" s="50"/>
      <c r="O30" s="50"/>
    </row>
    <row r="31" spans="1:15" x14ac:dyDescent="0.3">
      <c r="A31" s="50"/>
      <c r="B31" s="50"/>
      <c r="C31" s="50"/>
      <c r="D31" s="50"/>
      <c r="E31" s="50"/>
      <c r="F31" s="50"/>
      <c r="G31" s="50"/>
      <c r="H31" s="50"/>
      <c r="I31" s="50"/>
      <c r="J31" s="50"/>
      <c r="K31" s="50"/>
      <c r="L31" s="50"/>
      <c r="M31" s="50"/>
      <c r="N31" s="50"/>
      <c r="O31" s="50"/>
    </row>
    <row r="32" spans="1:15" x14ac:dyDescent="0.3">
      <c r="A32" s="50"/>
      <c r="B32" s="50"/>
      <c r="C32" s="50"/>
      <c r="D32" s="50"/>
      <c r="E32" s="50"/>
      <c r="F32" s="50"/>
      <c r="G32" s="50"/>
      <c r="H32" s="50"/>
      <c r="I32" s="50"/>
      <c r="J32" s="50"/>
      <c r="K32" s="50"/>
      <c r="L32" s="50"/>
      <c r="M32" s="50"/>
      <c r="N32" s="50"/>
      <c r="O32" s="50"/>
    </row>
    <row r="33" spans="1:15" x14ac:dyDescent="0.3">
      <c r="A33" s="50"/>
      <c r="B33" s="50"/>
      <c r="C33" s="50"/>
      <c r="D33" s="50"/>
      <c r="E33" s="50"/>
      <c r="F33" s="50"/>
      <c r="G33" s="50"/>
      <c r="H33" s="50"/>
      <c r="I33" s="50"/>
      <c r="J33" s="50"/>
      <c r="K33" s="50"/>
      <c r="L33" s="50"/>
      <c r="M33" s="50"/>
      <c r="N33" s="50"/>
      <c r="O33" s="50"/>
    </row>
    <row r="34" spans="1:15" x14ac:dyDescent="0.3">
      <c r="A34" s="50"/>
      <c r="B34" s="50"/>
      <c r="C34" s="50"/>
      <c r="D34" s="50"/>
      <c r="E34" s="50"/>
      <c r="F34" s="50"/>
      <c r="G34" s="50"/>
      <c r="H34" s="50"/>
      <c r="I34" s="50"/>
      <c r="J34" s="50"/>
      <c r="K34" s="50"/>
      <c r="L34" s="50"/>
      <c r="M34" s="50"/>
      <c r="N34" s="50"/>
      <c r="O34" s="50"/>
    </row>
    <row r="35" spans="1:15" x14ac:dyDescent="0.3">
      <c r="A35" s="50"/>
      <c r="B35" s="50"/>
      <c r="C35" s="50"/>
      <c r="D35" s="50"/>
      <c r="E35" s="50"/>
      <c r="F35" s="50"/>
      <c r="G35" s="50"/>
      <c r="H35" s="50"/>
      <c r="I35" s="50"/>
      <c r="J35" s="50"/>
      <c r="K35" s="50"/>
      <c r="L35" s="50"/>
      <c r="M35" s="50"/>
      <c r="N35" s="50"/>
      <c r="O35" s="50"/>
    </row>
    <row r="36" spans="1:15" x14ac:dyDescent="0.3">
      <c r="A36" s="50"/>
      <c r="B36" s="50"/>
      <c r="C36" s="50"/>
      <c r="D36" s="50"/>
      <c r="E36" s="50"/>
      <c r="F36" s="50"/>
      <c r="G36" s="50"/>
      <c r="H36" s="50"/>
      <c r="I36" s="50"/>
      <c r="J36" s="50"/>
      <c r="K36" s="50"/>
      <c r="L36" s="50"/>
      <c r="M36" s="50"/>
      <c r="N36" s="50"/>
      <c r="O36" s="50"/>
    </row>
    <row r="37" spans="1:15" x14ac:dyDescent="0.3">
      <c r="A37" s="50"/>
      <c r="B37" s="50"/>
      <c r="C37" s="50"/>
      <c r="D37" s="50"/>
      <c r="E37" s="50"/>
      <c r="F37" s="50"/>
      <c r="G37" s="50"/>
      <c r="H37" s="50"/>
      <c r="I37" s="50"/>
      <c r="J37" s="50"/>
      <c r="K37" s="50"/>
      <c r="L37" s="50"/>
      <c r="M37" s="50"/>
      <c r="N37" s="50"/>
      <c r="O37" s="50"/>
    </row>
    <row r="38" spans="1:15" x14ac:dyDescent="0.3">
      <c r="A38" s="50"/>
      <c r="B38" s="50"/>
      <c r="C38" s="50"/>
      <c r="D38" s="50"/>
      <c r="E38" s="50"/>
      <c r="F38" s="50"/>
      <c r="G38" s="50"/>
      <c r="H38" s="50"/>
      <c r="I38" s="50"/>
      <c r="J38" s="50"/>
      <c r="K38" s="50"/>
      <c r="L38" s="50"/>
      <c r="M38" s="50"/>
      <c r="N38" s="50"/>
      <c r="O38" s="50"/>
    </row>
    <row r="39" spans="1:15" x14ac:dyDescent="0.3">
      <c r="A39" s="50"/>
      <c r="B39" s="50"/>
      <c r="C39" s="50"/>
      <c r="D39" s="50"/>
      <c r="E39" s="50"/>
      <c r="F39" s="50"/>
      <c r="G39" s="50"/>
      <c r="H39" s="50"/>
      <c r="I39" s="50"/>
      <c r="J39" s="50"/>
      <c r="K39" s="50"/>
      <c r="L39" s="50"/>
      <c r="M39" s="50"/>
      <c r="N39" s="50"/>
      <c r="O39" s="50"/>
    </row>
    <row r="40" spans="1:15" x14ac:dyDescent="0.3">
      <c r="A40" s="50"/>
      <c r="B40" s="50"/>
      <c r="C40" s="50"/>
      <c r="D40" s="50"/>
      <c r="E40" s="50"/>
      <c r="F40" s="50"/>
      <c r="G40" s="50"/>
      <c r="H40" s="50"/>
      <c r="I40" s="50"/>
      <c r="J40" s="50"/>
      <c r="K40" s="50"/>
      <c r="L40" s="50"/>
      <c r="M40" s="50"/>
      <c r="N40" s="50"/>
      <c r="O40" s="50"/>
    </row>
    <row r="41" spans="1:15" x14ac:dyDescent="0.3">
      <c r="A41" s="50"/>
      <c r="B41" s="50"/>
      <c r="C41" s="50"/>
      <c r="D41" s="50"/>
      <c r="E41" s="50"/>
      <c r="F41" s="50"/>
      <c r="G41" s="50"/>
      <c r="H41" s="50"/>
      <c r="I41" s="50"/>
      <c r="J41" s="50"/>
      <c r="K41" s="50"/>
      <c r="L41" s="50"/>
      <c r="M41" s="50"/>
      <c r="N41" s="50"/>
      <c r="O41" s="50"/>
    </row>
    <row r="42" spans="1:15" x14ac:dyDescent="0.3">
      <c r="A42" s="50"/>
      <c r="B42" s="50"/>
      <c r="C42" s="50"/>
      <c r="D42" s="50"/>
      <c r="E42" s="50"/>
      <c r="F42" s="50"/>
      <c r="G42" s="50"/>
      <c r="H42" s="50"/>
      <c r="I42" s="50"/>
      <c r="J42" s="50"/>
      <c r="K42" s="50"/>
      <c r="L42" s="50"/>
      <c r="M42" s="50"/>
      <c r="N42" s="50"/>
      <c r="O42" s="50"/>
    </row>
    <row r="43" spans="1:15" x14ac:dyDescent="0.3">
      <c r="A43" s="50"/>
      <c r="B43" s="50"/>
      <c r="C43" s="50"/>
      <c r="D43" s="50"/>
      <c r="E43" s="50"/>
      <c r="F43" s="50"/>
      <c r="G43" s="50"/>
      <c r="H43" s="50"/>
      <c r="I43" s="50"/>
      <c r="J43" s="50"/>
      <c r="K43" s="50"/>
      <c r="L43" s="50"/>
      <c r="M43" s="50"/>
      <c r="N43" s="50"/>
      <c r="O43" s="50"/>
    </row>
    <row r="44" spans="1:15" x14ac:dyDescent="0.3">
      <c r="A44" s="50"/>
      <c r="B44" s="50"/>
      <c r="C44" s="50"/>
      <c r="D44" s="50"/>
      <c r="E44" s="50"/>
      <c r="F44" s="50"/>
      <c r="G44" s="50"/>
      <c r="H44" s="50"/>
      <c r="I44" s="50"/>
      <c r="J44" s="50"/>
      <c r="K44" s="50"/>
      <c r="L44" s="50"/>
      <c r="M44" s="50"/>
      <c r="N44" s="50"/>
      <c r="O44" s="50"/>
    </row>
    <row r="45" spans="1:15" x14ac:dyDescent="0.3">
      <c r="A45" s="50"/>
      <c r="B45" s="50"/>
      <c r="C45" s="50"/>
      <c r="D45" s="50"/>
      <c r="E45" s="50"/>
      <c r="F45" s="50"/>
      <c r="G45" s="50"/>
      <c r="H45" s="50"/>
      <c r="I45" s="50"/>
      <c r="J45" s="50"/>
      <c r="K45" s="50"/>
      <c r="L45" s="50"/>
      <c r="M45" s="50"/>
      <c r="N45" s="50"/>
      <c r="O45" s="50"/>
    </row>
    <row r="46" spans="1:15" x14ac:dyDescent="0.3">
      <c r="A46" s="50"/>
      <c r="B46" s="50"/>
      <c r="C46" s="50"/>
      <c r="D46" s="50"/>
      <c r="E46" s="50"/>
      <c r="F46" s="50"/>
      <c r="G46" s="50"/>
      <c r="H46" s="50"/>
      <c r="I46" s="50"/>
      <c r="J46" s="50"/>
      <c r="K46" s="50"/>
      <c r="L46" s="50"/>
      <c r="M46" s="50"/>
      <c r="N46" s="50"/>
      <c r="O46" s="50"/>
    </row>
    <row r="47" spans="1:15" x14ac:dyDescent="0.3">
      <c r="A47" s="50"/>
      <c r="B47" s="50"/>
      <c r="C47" s="50"/>
      <c r="D47" s="50"/>
      <c r="E47" s="50"/>
      <c r="F47" s="50"/>
      <c r="G47" s="50"/>
      <c r="H47" s="50"/>
      <c r="I47" s="50"/>
      <c r="J47" s="50"/>
      <c r="K47" s="50"/>
      <c r="L47" s="50"/>
      <c r="M47" s="50"/>
      <c r="N47" s="50"/>
      <c r="O47" s="50"/>
    </row>
    <row r="48" spans="1:15" x14ac:dyDescent="0.3">
      <c r="A48" s="50"/>
      <c r="B48" s="50"/>
      <c r="C48" s="50"/>
      <c r="D48" s="50"/>
      <c r="E48" s="50"/>
      <c r="F48" s="50"/>
      <c r="G48" s="50"/>
      <c r="H48" s="50"/>
      <c r="I48" s="50"/>
      <c r="J48" s="50"/>
      <c r="K48" s="50"/>
      <c r="L48" s="50"/>
      <c r="M48" s="50"/>
      <c r="N48" s="50"/>
      <c r="O48" s="50"/>
    </row>
    <row r="49" spans="1:15" x14ac:dyDescent="0.3">
      <c r="A49" s="50"/>
      <c r="B49" s="50"/>
      <c r="C49" s="50"/>
      <c r="D49" s="50"/>
      <c r="E49" s="50"/>
      <c r="F49" s="50"/>
      <c r="G49" s="50"/>
      <c r="H49" s="50"/>
      <c r="I49" s="50"/>
      <c r="J49" s="50"/>
      <c r="K49" s="50"/>
      <c r="L49" s="50"/>
      <c r="M49" s="50"/>
      <c r="N49" s="50"/>
      <c r="O49" s="50"/>
    </row>
    <row r="50" spans="1:15" x14ac:dyDescent="0.3">
      <c r="A50" s="50"/>
      <c r="B50" s="50"/>
      <c r="C50" s="50"/>
      <c r="D50" s="50"/>
      <c r="E50" s="50"/>
      <c r="F50" s="50"/>
      <c r="G50" s="50"/>
      <c r="H50" s="50"/>
      <c r="I50" s="50"/>
      <c r="J50" s="50"/>
      <c r="K50" s="50"/>
      <c r="L50" s="50"/>
      <c r="M50" s="50"/>
      <c r="N50" s="50"/>
      <c r="O50" s="50"/>
    </row>
  </sheetData>
  <sheetProtection algorithmName="SHA-512" hashValue="gpsCkHO/xcBkG4tW27Hz+4mGi/nCo57Kc468Kje1iDbF3rfLrFno3LEYzSAfQ3E4wmgpu67WZ+rvXnYs4yN1EA==" saltValue="aLpMjPaZu9tlpFfX4NGVNg==" spinCount="100000" sheet="1" objects="1" scenarios="1"/>
  <phoneticPr fontId="49" type="noConversion"/>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5F3D-5693-480C-8B51-FABD4306516F}">
  <sheetPr codeName="Sheet6"/>
  <dimension ref="A1:K148"/>
  <sheetViews>
    <sheetView topLeftCell="B1" zoomScale="90" zoomScaleNormal="90" workbookViewId="0">
      <selection activeCell="B1" sqref="A1:XFD1048576"/>
    </sheetView>
  </sheetViews>
  <sheetFormatPr baseColWidth="10" defaultColWidth="9" defaultRowHeight="14.5" x14ac:dyDescent="0.35"/>
  <cols>
    <col min="1" max="1" width="51.58203125" customWidth="1"/>
    <col min="3" max="3" width="57.08203125" customWidth="1"/>
    <col min="5" max="5" width="51.08203125" customWidth="1"/>
    <col min="7" max="7" width="55.08203125" style="5" customWidth="1"/>
    <col min="9" max="9" width="59.08203125" customWidth="1"/>
    <col min="11" max="11" width="51.08203125" customWidth="1"/>
  </cols>
  <sheetData>
    <row r="1" spans="1:11" ht="30" customHeight="1" x14ac:dyDescent="0.35">
      <c r="A1" s="4" t="s">
        <v>132</v>
      </c>
      <c r="C1" s="4" t="s">
        <v>131</v>
      </c>
      <c r="E1" s="4" t="s">
        <v>144</v>
      </c>
      <c r="G1" s="62" t="s">
        <v>344</v>
      </c>
      <c r="K1" s="50" t="s">
        <v>300</v>
      </c>
    </row>
    <row r="2" spans="1:11" ht="30" customHeight="1" x14ac:dyDescent="0.35">
      <c r="A2" s="2" t="s">
        <v>117</v>
      </c>
      <c r="C2" s="2" t="s">
        <v>116</v>
      </c>
      <c r="E2" s="100" t="s">
        <v>171</v>
      </c>
      <c r="G2" s="100" t="s">
        <v>349</v>
      </c>
      <c r="K2" s="44" t="s">
        <v>130</v>
      </c>
    </row>
    <row r="3" spans="1:11" ht="30" customHeight="1" x14ac:dyDescent="0.35">
      <c r="A3" s="3" t="s">
        <v>133</v>
      </c>
      <c r="C3" s="3" t="s">
        <v>126</v>
      </c>
      <c r="E3" s="3" t="s">
        <v>253</v>
      </c>
      <c r="G3" s="73" t="s">
        <v>344</v>
      </c>
      <c r="K3" t="s">
        <v>267</v>
      </c>
    </row>
    <row r="4" spans="1:11" ht="30" customHeight="1" x14ac:dyDescent="0.35">
      <c r="C4" s="2" t="s">
        <v>127</v>
      </c>
      <c r="E4" s="46" t="s">
        <v>145</v>
      </c>
      <c r="G4" s="100" t="s">
        <v>372</v>
      </c>
      <c r="K4" s="29" t="s">
        <v>241</v>
      </c>
    </row>
    <row r="5" spans="1:11" ht="30" customHeight="1" x14ac:dyDescent="0.35">
      <c r="C5" s="228" t="s">
        <v>377</v>
      </c>
      <c r="E5" s="2" t="s">
        <v>173</v>
      </c>
      <c r="G5" s="47"/>
      <c r="K5" s="29" t="s">
        <v>243</v>
      </c>
    </row>
    <row r="6" spans="1:11" ht="30" customHeight="1" x14ac:dyDescent="0.35">
      <c r="E6" s="10" t="s">
        <v>278</v>
      </c>
      <c r="G6" s="82" t="s">
        <v>363</v>
      </c>
      <c r="K6" t="s">
        <v>236</v>
      </c>
    </row>
    <row r="7" spans="1:11" ht="30" customHeight="1" x14ac:dyDescent="0.35">
      <c r="A7" s="6" t="s">
        <v>146</v>
      </c>
      <c r="C7" s="1" t="s">
        <v>153</v>
      </c>
      <c r="E7" s="48"/>
      <c r="G7" s="83" t="s">
        <v>365</v>
      </c>
      <c r="K7" t="s">
        <v>271</v>
      </c>
    </row>
    <row r="8" spans="1:11" ht="30" customHeight="1" x14ac:dyDescent="0.35">
      <c r="A8" s="7" t="s">
        <v>111</v>
      </c>
      <c r="C8" s="9" t="s">
        <v>151</v>
      </c>
      <c r="E8" s="39"/>
      <c r="G8" s="83" t="s">
        <v>364</v>
      </c>
      <c r="K8" t="s">
        <v>262</v>
      </c>
    </row>
    <row r="9" spans="1:11" ht="30" customHeight="1" x14ac:dyDescent="0.35">
      <c r="A9" s="8" t="s">
        <v>112</v>
      </c>
      <c r="C9" s="9" t="s">
        <v>152</v>
      </c>
      <c r="G9" s="245" t="s">
        <v>383</v>
      </c>
      <c r="K9" t="s">
        <v>251</v>
      </c>
    </row>
    <row r="10" spans="1:11" ht="30" customHeight="1" x14ac:dyDescent="0.35">
      <c r="C10" s="23" t="s">
        <v>178</v>
      </c>
      <c r="G10" s="47"/>
      <c r="K10" t="s">
        <v>206</v>
      </c>
    </row>
    <row r="11" spans="1:11" ht="30" customHeight="1" x14ac:dyDescent="0.35">
      <c r="C11" s="9" t="s">
        <v>154</v>
      </c>
      <c r="G11" s="47"/>
      <c r="K11" t="s">
        <v>204</v>
      </c>
    </row>
    <row r="12" spans="1:11" ht="30" customHeight="1" x14ac:dyDescent="0.35">
      <c r="C12" s="9" t="s">
        <v>155</v>
      </c>
      <c r="G12" s="47"/>
      <c r="K12" t="s">
        <v>234</v>
      </c>
    </row>
    <row r="13" spans="1:11" ht="30" customHeight="1" x14ac:dyDescent="0.35">
      <c r="G13" s="47"/>
      <c r="K13" t="s">
        <v>275</v>
      </c>
    </row>
    <row r="14" spans="1:11" ht="30" customHeight="1" x14ac:dyDescent="0.3">
      <c r="A14" s="637" t="s">
        <v>180</v>
      </c>
      <c r="B14" s="637"/>
      <c r="C14" s="637"/>
      <c r="D14" s="637"/>
      <c r="E14" s="637"/>
      <c r="F14" s="637"/>
      <c r="G14" s="637"/>
      <c r="H14" s="637"/>
      <c r="I14" s="637"/>
      <c r="K14" t="s">
        <v>238</v>
      </c>
    </row>
    <row r="15" spans="1:11" ht="30" customHeight="1" x14ac:dyDescent="0.3">
      <c r="A15" s="32"/>
      <c r="B15" s="32"/>
      <c r="C15" s="32"/>
      <c r="D15" s="32"/>
      <c r="E15" s="32"/>
      <c r="F15" s="32"/>
      <c r="G15" s="32"/>
      <c r="H15" s="32"/>
      <c r="I15" s="32"/>
      <c r="K15" t="s">
        <v>277</v>
      </c>
    </row>
    <row r="16" spans="1:11" ht="30" customHeight="1" x14ac:dyDescent="0.3">
      <c r="A16" s="51" t="s">
        <v>181</v>
      </c>
      <c r="B16" s="32"/>
      <c r="C16" s="637" t="s">
        <v>182</v>
      </c>
      <c r="D16" s="637"/>
      <c r="E16" s="637"/>
      <c r="F16" s="637"/>
      <c r="G16" s="637"/>
      <c r="H16" s="32"/>
      <c r="I16" s="32"/>
      <c r="K16" t="s">
        <v>280</v>
      </c>
    </row>
    <row r="17" spans="1:11" ht="30" customHeight="1" x14ac:dyDescent="0.35">
      <c r="K17" t="s">
        <v>281</v>
      </c>
    </row>
    <row r="18" spans="1:11" ht="30" customHeight="1" x14ac:dyDescent="0.35">
      <c r="A18" s="28" t="s">
        <v>167</v>
      </c>
      <c r="C18" s="28" t="s">
        <v>183</v>
      </c>
      <c r="E18" s="28" t="s">
        <v>163</v>
      </c>
      <c r="G18" s="28" t="s">
        <v>179</v>
      </c>
      <c r="K18" s="44" t="s">
        <v>242</v>
      </c>
    </row>
    <row r="19" spans="1:11" ht="30" customHeight="1" x14ac:dyDescent="0.35">
      <c r="A19" s="27" t="s">
        <v>162</v>
      </c>
      <c r="C19" s="27" t="s">
        <v>110</v>
      </c>
      <c r="E19" s="27" t="s">
        <v>110</v>
      </c>
      <c r="G19" s="40" t="s">
        <v>114</v>
      </c>
      <c r="K19" t="s">
        <v>226</v>
      </c>
    </row>
    <row r="20" spans="1:11" ht="30" customHeight="1" x14ac:dyDescent="0.35">
      <c r="A20" s="30" t="s">
        <v>163</v>
      </c>
      <c r="C20" s="27" t="s">
        <v>114</v>
      </c>
      <c r="E20" s="24" t="s">
        <v>114</v>
      </c>
      <c r="K20" t="s">
        <v>276</v>
      </c>
    </row>
    <row r="21" spans="1:11" ht="30" customHeight="1" x14ac:dyDescent="0.35">
      <c r="A21" s="40" t="s">
        <v>193</v>
      </c>
      <c r="C21" s="30" t="s">
        <v>115</v>
      </c>
      <c r="E21" s="25" t="s">
        <v>115</v>
      </c>
    </row>
    <row r="22" spans="1:11" ht="30" customHeight="1" x14ac:dyDescent="0.35">
      <c r="A22" s="26"/>
      <c r="C22" s="27" t="s">
        <v>128</v>
      </c>
      <c r="E22" s="24" t="s">
        <v>128</v>
      </c>
    </row>
    <row r="23" spans="1:11" ht="30" customHeight="1" x14ac:dyDescent="0.35"/>
    <row r="24" spans="1:11" ht="30" customHeight="1" x14ac:dyDescent="0.3">
      <c r="A24" s="637" t="s">
        <v>184</v>
      </c>
      <c r="B24" s="637"/>
      <c r="C24" s="637"/>
      <c r="D24" s="637"/>
      <c r="E24" s="637"/>
      <c r="F24" s="637"/>
      <c r="G24" s="637"/>
    </row>
    <row r="25" spans="1:11" ht="30" customHeight="1" x14ac:dyDescent="0.35">
      <c r="A25" s="29"/>
      <c r="B25" s="29"/>
      <c r="C25" s="29"/>
      <c r="D25" s="29"/>
      <c r="E25" s="29"/>
      <c r="F25" s="29"/>
      <c r="G25" s="31"/>
    </row>
    <row r="26" spans="1:11" ht="30" customHeight="1" x14ac:dyDescent="0.35">
      <c r="A26" s="5" t="s">
        <v>185</v>
      </c>
      <c r="B26" s="29"/>
      <c r="C26" s="29" t="s">
        <v>186</v>
      </c>
      <c r="D26" s="29"/>
      <c r="E26" s="29" t="s">
        <v>187</v>
      </c>
      <c r="F26" s="29"/>
      <c r="G26" s="31" t="s">
        <v>188</v>
      </c>
    </row>
    <row r="27" spans="1:11" ht="30" customHeight="1" x14ac:dyDescent="0.35">
      <c r="A27" s="5" t="s">
        <v>124</v>
      </c>
      <c r="B27" s="29"/>
      <c r="C27" s="29" t="s">
        <v>124</v>
      </c>
      <c r="D27" s="29"/>
      <c r="E27" s="29" t="s">
        <v>124</v>
      </c>
      <c r="F27" s="29"/>
      <c r="G27" s="31" t="s">
        <v>124</v>
      </c>
    </row>
    <row r="28" spans="1:11" ht="30" customHeight="1" x14ac:dyDescent="0.35">
      <c r="A28" s="5" t="s">
        <v>125</v>
      </c>
      <c r="B28" s="29"/>
      <c r="C28" s="29" t="s">
        <v>125</v>
      </c>
      <c r="D28" s="29"/>
      <c r="E28" s="29" t="s">
        <v>125</v>
      </c>
      <c r="F28" s="29"/>
      <c r="G28" s="31" t="s">
        <v>125</v>
      </c>
    </row>
    <row r="29" spans="1:11" ht="30" customHeight="1" x14ac:dyDescent="0.35">
      <c r="A29" s="5" t="s">
        <v>212</v>
      </c>
      <c r="B29" s="29"/>
      <c r="C29" s="29" t="s">
        <v>212</v>
      </c>
      <c r="D29" s="29"/>
      <c r="E29" s="29" t="s">
        <v>211</v>
      </c>
      <c r="F29" s="29"/>
      <c r="G29" s="31" t="s">
        <v>198</v>
      </c>
    </row>
    <row r="30" spans="1:11" ht="30" customHeight="1" x14ac:dyDescent="0.35">
      <c r="A30" s="42" t="s">
        <v>211</v>
      </c>
      <c r="B30" s="29"/>
      <c r="C30" s="29" t="s">
        <v>211</v>
      </c>
      <c r="D30" s="29"/>
      <c r="E30" s="29"/>
      <c r="F30" s="29"/>
      <c r="G30" s="31" t="s">
        <v>199</v>
      </c>
    </row>
    <row r="31" spans="1:11" ht="30" customHeight="1" x14ac:dyDescent="0.35">
      <c r="A31" s="42"/>
      <c r="B31" s="29"/>
      <c r="C31" s="29"/>
      <c r="D31" s="29"/>
      <c r="E31" s="29"/>
      <c r="F31" s="29"/>
      <c r="G31" s="41" t="s">
        <v>212</v>
      </c>
    </row>
    <row r="32" spans="1:11" ht="30" customHeight="1" x14ac:dyDescent="0.35">
      <c r="A32" s="5"/>
      <c r="B32" s="29"/>
      <c r="C32" s="29"/>
      <c r="D32" s="29"/>
      <c r="E32" s="29"/>
      <c r="F32" s="29"/>
      <c r="G32" s="41" t="s">
        <v>211</v>
      </c>
    </row>
    <row r="33" spans="1:8" ht="30" customHeight="1" x14ac:dyDescent="0.35">
      <c r="A33" s="29"/>
      <c r="B33" s="29"/>
      <c r="C33" s="29"/>
      <c r="D33" s="29"/>
      <c r="E33" s="29"/>
      <c r="F33" s="29"/>
      <c r="G33" s="31"/>
    </row>
    <row r="34" spans="1:8" s="29" customFormat="1" ht="30" customHeight="1" x14ac:dyDescent="0.3">
      <c r="A34" s="29" t="s">
        <v>189</v>
      </c>
      <c r="C34" s="29" t="s">
        <v>190</v>
      </c>
      <c r="E34" s="29" t="s">
        <v>191</v>
      </c>
      <c r="G34" t="s">
        <v>192</v>
      </c>
      <c r="H34"/>
    </row>
    <row r="35" spans="1:8" s="29" customFormat="1" ht="30" customHeight="1" x14ac:dyDescent="0.3">
      <c r="A35" s="29" t="s">
        <v>125</v>
      </c>
      <c r="C35" s="29" t="s">
        <v>124</v>
      </c>
      <c r="E35" s="29" t="s">
        <v>124</v>
      </c>
      <c r="G35" t="s">
        <v>124</v>
      </c>
      <c r="H35"/>
    </row>
    <row r="36" spans="1:8" s="29" customFormat="1" ht="30" customHeight="1" x14ac:dyDescent="0.3">
      <c r="A36" s="29" t="s">
        <v>198</v>
      </c>
      <c r="C36" s="29" t="s">
        <v>125</v>
      </c>
      <c r="E36" s="29" t="s">
        <v>125</v>
      </c>
      <c r="G36" t="s">
        <v>125</v>
      </c>
      <c r="H36"/>
    </row>
    <row r="37" spans="1:8" s="29" customFormat="1" ht="30" customHeight="1" x14ac:dyDescent="0.3">
      <c r="A37" s="29" t="s">
        <v>212</v>
      </c>
      <c r="C37" s="29" t="s">
        <v>212</v>
      </c>
      <c r="E37" s="29" t="s">
        <v>211</v>
      </c>
      <c r="G37" t="s">
        <v>211</v>
      </c>
      <c r="H37"/>
    </row>
    <row r="38" spans="1:8" s="29" customFormat="1" ht="30" customHeight="1" x14ac:dyDescent="0.3">
      <c r="A38" s="29" t="s">
        <v>211</v>
      </c>
      <c r="C38" s="29" t="s">
        <v>211</v>
      </c>
      <c r="G38"/>
      <c r="H38"/>
    </row>
    <row r="39" spans="1:8" s="29" customFormat="1" ht="30" customHeight="1" x14ac:dyDescent="0.3">
      <c r="G39"/>
      <c r="H39"/>
    </row>
    <row r="40" spans="1:8" s="29" customFormat="1" ht="30" customHeight="1" x14ac:dyDescent="0.35">
      <c r="E40" s="34"/>
    </row>
    <row r="41" spans="1:8" s="29" customFormat="1" ht="30" customHeight="1" x14ac:dyDescent="0.3">
      <c r="A41" s="29" t="s">
        <v>200</v>
      </c>
    </row>
    <row r="42" spans="1:8" s="29" customFormat="1" ht="30" customHeight="1" x14ac:dyDescent="0.35">
      <c r="A42" s="33" t="s">
        <v>125</v>
      </c>
    </row>
    <row r="43" spans="1:8" s="29" customFormat="1" ht="30" customHeight="1" x14ac:dyDescent="0.3">
      <c r="A43" s="29" t="s">
        <v>198</v>
      </c>
    </row>
    <row r="44" spans="1:8" s="29" customFormat="1" ht="30" customHeight="1" x14ac:dyDescent="0.3">
      <c r="A44" s="29" t="s">
        <v>211</v>
      </c>
    </row>
    <row r="45" spans="1:8" s="29" customFormat="1" ht="30" customHeight="1" x14ac:dyDescent="0.3"/>
    <row r="46" spans="1:8" s="29" customFormat="1" ht="30" customHeight="1" x14ac:dyDescent="0.3"/>
    <row r="47" spans="1:8" s="29" customFormat="1" ht="30" customHeight="1" x14ac:dyDescent="0.35">
      <c r="A47" s="33"/>
    </row>
    <row r="48" spans="1:8" s="29" customFormat="1" ht="30" customHeight="1" x14ac:dyDescent="0.3">
      <c r="A48" s="637" t="s">
        <v>201</v>
      </c>
      <c r="B48" s="637"/>
      <c r="C48" s="637"/>
      <c r="D48" s="637"/>
      <c r="E48" s="637"/>
      <c r="F48" s="637"/>
      <c r="G48" s="637"/>
    </row>
    <row r="49" spans="1:9" s="29" customFormat="1" ht="30" customHeight="1" x14ac:dyDescent="0.35">
      <c r="A49" s="33"/>
    </row>
    <row r="50" spans="1:9" s="29" customFormat="1" ht="30" customHeight="1" x14ac:dyDescent="0.35">
      <c r="A50" s="33"/>
      <c r="C50" s="29" t="s">
        <v>203</v>
      </c>
      <c r="E50" s="29" t="s">
        <v>256</v>
      </c>
      <c r="G50" s="29" t="s">
        <v>257</v>
      </c>
      <c r="I50" s="29" t="s">
        <v>258</v>
      </c>
    </row>
    <row r="51" spans="1:9" s="29" customFormat="1" ht="30" customHeight="1" x14ac:dyDescent="0.35">
      <c r="A51" s="33"/>
      <c r="C51" s="29" t="s">
        <v>251</v>
      </c>
      <c r="E51" s="29" t="s">
        <v>209</v>
      </c>
      <c r="G51" s="29" t="s">
        <v>234</v>
      </c>
      <c r="I51" s="29" t="s">
        <v>169</v>
      </c>
    </row>
    <row r="52" spans="1:9" s="29" customFormat="1" ht="30" customHeight="1" x14ac:dyDescent="0.35">
      <c r="A52" s="33"/>
      <c r="C52" s="29" t="s">
        <v>206</v>
      </c>
      <c r="G52" s="29" t="s">
        <v>226</v>
      </c>
      <c r="I52" s="29" t="s">
        <v>123</v>
      </c>
    </row>
    <row r="53" spans="1:9" s="29" customFormat="1" ht="30" customHeight="1" x14ac:dyDescent="0.3">
      <c r="I53" s="29" t="s">
        <v>207</v>
      </c>
    </row>
    <row r="54" spans="1:9" s="29" customFormat="1" ht="30" customHeight="1" x14ac:dyDescent="0.3">
      <c r="I54" s="29" t="s">
        <v>216</v>
      </c>
    </row>
    <row r="55" spans="1:9" s="29" customFormat="1" ht="30" customHeight="1" x14ac:dyDescent="0.3">
      <c r="A55" s="29" t="s">
        <v>259</v>
      </c>
      <c r="C55" s="29" t="s">
        <v>260</v>
      </c>
      <c r="E55" s="29" t="s">
        <v>261</v>
      </c>
      <c r="G55" s="29" t="s">
        <v>273</v>
      </c>
      <c r="I55" s="29" t="s">
        <v>208</v>
      </c>
    </row>
    <row r="56" spans="1:9" s="29" customFormat="1" ht="30" customHeight="1" x14ac:dyDescent="0.3">
      <c r="A56" s="29" t="s">
        <v>251</v>
      </c>
      <c r="C56" s="29" t="s">
        <v>224</v>
      </c>
      <c r="E56" s="29" t="s">
        <v>219</v>
      </c>
      <c r="G56" s="29" t="s">
        <v>234</v>
      </c>
      <c r="I56" s="29" t="s">
        <v>242</v>
      </c>
    </row>
    <row r="57" spans="1:9" s="29" customFormat="1" ht="30" customHeight="1" x14ac:dyDescent="0.3">
      <c r="A57" s="29" t="s">
        <v>206</v>
      </c>
      <c r="C57" s="29" t="s">
        <v>223</v>
      </c>
      <c r="E57" s="29" t="s">
        <v>220</v>
      </c>
      <c r="G57" s="29" t="s">
        <v>226</v>
      </c>
    </row>
    <row r="58" spans="1:9" s="29" customFormat="1" ht="30" customHeight="1" x14ac:dyDescent="0.3">
      <c r="C58" s="29" t="s">
        <v>222</v>
      </c>
      <c r="E58" s="29" t="s">
        <v>169</v>
      </c>
    </row>
    <row r="59" spans="1:9" s="29" customFormat="1" ht="30" customHeight="1" x14ac:dyDescent="0.3">
      <c r="E59" s="29" t="s">
        <v>221</v>
      </c>
    </row>
    <row r="60" spans="1:9" s="29" customFormat="1" ht="30" customHeight="1" x14ac:dyDescent="0.3">
      <c r="E60" s="29" t="s">
        <v>208</v>
      </c>
    </row>
    <row r="61" spans="1:9" s="29" customFormat="1" ht="30" customHeight="1" x14ac:dyDescent="0.3">
      <c r="E61" s="29" t="s">
        <v>242</v>
      </c>
    </row>
    <row r="62" spans="1:9" s="29" customFormat="1" ht="30" customHeight="1" x14ac:dyDescent="0.3"/>
    <row r="63" spans="1:9" s="29" customFormat="1" ht="30" customHeight="1" x14ac:dyDescent="0.3">
      <c r="A63" s="29" t="s">
        <v>263</v>
      </c>
      <c r="C63" s="29" t="s">
        <v>264</v>
      </c>
      <c r="E63" s="29" t="s">
        <v>265</v>
      </c>
    </row>
    <row r="64" spans="1:9" s="29" customFormat="1" ht="30" customHeight="1" x14ac:dyDescent="0.3">
      <c r="A64" s="29" t="s">
        <v>230</v>
      </c>
      <c r="C64" s="29" t="s">
        <v>232</v>
      </c>
      <c r="E64" s="29" t="s">
        <v>234</v>
      </c>
    </row>
    <row r="65" spans="1:11" s="29" customFormat="1" ht="30" customHeight="1" x14ac:dyDescent="0.3">
      <c r="A65" s="29" t="s">
        <v>229</v>
      </c>
      <c r="C65" s="29" t="s">
        <v>242</v>
      </c>
      <c r="E65" s="29" t="s">
        <v>226</v>
      </c>
    </row>
    <row r="66" spans="1:11" s="29" customFormat="1" ht="30" customHeight="1" x14ac:dyDescent="0.3">
      <c r="A66" s="29" t="s">
        <v>228</v>
      </c>
    </row>
    <row r="67" spans="1:11" s="29" customFormat="1" ht="30" customHeight="1" x14ac:dyDescent="0.3"/>
    <row r="68" spans="1:11" s="29" customFormat="1" ht="30" customHeight="1" x14ac:dyDescent="0.3">
      <c r="A68" s="29" t="s">
        <v>270</v>
      </c>
      <c r="C68" s="29" t="s">
        <v>272</v>
      </c>
      <c r="E68" s="29" t="s">
        <v>266</v>
      </c>
      <c r="G68" s="29" t="s">
        <v>268</v>
      </c>
      <c r="I68" s="29" t="s">
        <v>269</v>
      </c>
      <c r="K68" s="29" t="s">
        <v>274</v>
      </c>
    </row>
    <row r="69" spans="1:11" s="29" customFormat="1" ht="30" customHeight="1" x14ac:dyDescent="0.3">
      <c r="A69" s="29" t="s">
        <v>271</v>
      </c>
      <c r="C69" s="29" t="s">
        <v>251</v>
      </c>
      <c r="E69" s="29" t="s">
        <v>267</v>
      </c>
      <c r="G69" s="29" t="s">
        <v>130</v>
      </c>
      <c r="I69" s="29" t="s">
        <v>262</v>
      </c>
      <c r="K69" s="29" t="s">
        <v>275</v>
      </c>
    </row>
    <row r="70" spans="1:11" s="29" customFormat="1" ht="30" customHeight="1" x14ac:dyDescent="0.3">
      <c r="C70" s="29" t="s">
        <v>206</v>
      </c>
      <c r="E70" s="29" t="s">
        <v>236</v>
      </c>
      <c r="G70" s="29" t="s">
        <v>241</v>
      </c>
      <c r="I70" s="29" t="s">
        <v>234</v>
      </c>
      <c r="K70" s="29" t="s">
        <v>277</v>
      </c>
    </row>
    <row r="71" spans="1:11" s="29" customFormat="1" ht="30" customHeight="1" x14ac:dyDescent="0.3">
      <c r="C71" s="29" t="s">
        <v>204</v>
      </c>
      <c r="E71" s="29" t="s">
        <v>238</v>
      </c>
      <c r="G71" s="29" t="s">
        <v>243</v>
      </c>
      <c r="I71" s="29" t="s">
        <v>226</v>
      </c>
      <c r="K71" s="29" t="s">
        <v>281</v>
      </c>
    </row>
    <row r="72" spans="1:11" s="29" customFormat="1" ht="30" customHeight="1" x14ac:dyDescent="0.3">
      <c r="C72" s="29" t="s">
        <v>280</v>
      </c>
      <c r="G72" s="29" t="s">
        <v>236</v>
      </c>
      <c r="K72" t="s">
        <v>276</v>
      </c>
    </row>
    <row r="73" spans="1:11" s="29" customFormat="1" ht="30" customHeight="1" x14ac:dyDescent="0.3">
      <c r="G73" s="29" t="s">
        <v>242</v>
      </c>
    </row>
    <row r="74" spans="1:11" s="29" customFormat="1" ht="30" customHeight="1" x14ac:dyDescent="0.3">
      <c r="G74" s="29" t="s">
        <v>245</v>
      </c>
    </row>
    <row r="75" spans="1:11" s="29" customFormat="1" ht="30" customHeight="1" x14ac:dyDescent="0.3"/>
    <row r="76" spans="1:11" s="29" customFormat="1" ht="30" customHeight="1" x14ac:dyDescent="0.3"/>
    <row r="77" spans="1:11" s="29" customFormat="1" ht="30" customHeight="1" x14ac:dyDescent="0.3"/>
    <row r="78" spans="1:11" s="29" customFormat="1" ht="30" customHeight="1" x14ac:dyDescent="0.3">
      <c r="A78" s="29" t="s">
        <v>252</v>
      </c>
      <c r="C78" s="29" t="s">
        <v>255</v>
      </c>
      <c r="E78" s="29" t="s">
        <v>217</v>
      </c>
      <c r="G78" s="29" t="s">
        <v>205</v>
      </c>
    </row>
    <row r="79" spans="1:11" s="29" customFormat="1" ht="30" customHeight="1" x14ac:dyDescent="0.35">
      <c r="A79" s="29" t="s">
        <v>254</v>
      </c>
      <c r="C79" s="29" t="s">
        <v>251</v>
      </c>
      <c r="E79" s="29" t="s">
        <v>210</v>
      </c>
      <c r="G79" s="31" t="s">
        <v>169</v>
      </c>
    </row>
    <row r="80" spans="1:11" s="29" customFormat="1" ht="30" customHeight="1" x14ac:dyDescent="0.35">
      <c r="C80" s="29" t="s">
        <v>206</v>
      </c>
      <c r="E80" s="29" t="s">
        <v>209</v>
      </c>
      <c r="G80" s="41" t="s">
        <v>123</v>
      </c>
    </row>
    <row r="81" spans="1:7" s="29" customFormat="1" ht="30" customHeight="1" x14ac:dyDescent="0.35">
      <c r="G81" s="41" t="s">
        <v>207</v>
      </c>
    </row>
    <row r="82" spans="1:7" s="29" customFormat="1" ht="30" customHeight="1" x14ac:dyDescent="0.3">
      <c r="G82" s="29" t="s">
        <v>216</v>
      </c>
    </row>
    <row r="83" spans="1:7" s="29" customFormat="1" ht="30" customHeight="1" x14ac:dyDescent="0.35">
      <c r="G83" s="45" t="s">
        <v>208</v>
      </c>
    </row>
    <row r="84" spans="1:7" s="29" customFormat="1" ht="30" customHeight="1" x14ac:dyDescent="0.35">
      <c r="G84" s="52" t="s">
        <v>242</v>
      </c>
    </row>
    <row r="85" spans="1:7" s="29" customFormat="1" ht="30" customHeight="1" x14ac:dyDescent="0.35">
      <c r="G85" s="45"/>
    </row>
    <row r="86" spans="1:7" s="29" customFormat="1" ht="30" customHeight="1" x14ac:dyDescent="0.3">
      <c r="A86" s="29" t="s">
        <v>214</v>
      </c>
      <c r="C86" s="29" t="s">
        <v>215</v>
      </c>
      <c r="E86" s="29" t="s">
        <v>218</v>
      </c>
      <c r="G86" s="29" t="s">
        <v>225</v>
      </c>
    </row>
    <row r="87" spans="1:7" s="29" customFormat="1" ht="30" customHeight="1" x14ac:dyDescent="0.3">
      <c r="A87" s="44" t="s">
        <v>251</v>
      </c>
      <c r="C87" s="29" t="s">
        <v>302</v>
      </c>
      <c r="E87" s="29" t="s">
        <v>301</v>
      </c>
      <c r="G87" s="29" t="s">
        <v>234</v>
      </c>
    </row>
    <row r="88" spans="1:7" s="29" customFormat="1" ht="30" customHeight="1" x14ac:dyDescent="0.3">
      <c r="A88" s="44" t="s">
        <v>206</v>
      </c>
      <c r="C88" s="29" t="s">
        <v>223</v>
      </c>
      <c r="E88" s="29" t="s">
        <v>220</v>
      </c>
      <c r="G88" s="29" t="s">
        <v>226</v>
      </c>
    </row>
    <row r="89" spans="1:7" s="29" customFormat="1" ht="30" customHeight="1" x14ac:dyDescent="0.35">
      <c r="C89" s="29" t="s">
        <v>222</v>
      </c>
      <c r="E89" s="31" t="s">
        <v>169</v>
      </c>
      <c r="G89" s="31"/>
    </row>
    <row r="90" spans="1:7" s="29" customFormat="1" ht="30" customHeight="1" x14ac:dyDescent="0.35">
      <c r="E90" s="31" t="s">
        <v>221</v>
      </c>
      <c r="G90" s="31"/>
    </row>
    <row r="91" spans="1:7" s="29" customFormat="1" ht="30" customHeight="1" x14ac:dyDescent="0.35">
      <c r="E91" s="29" t="s">
        <v>208</v>
      </c>
      <c r="G91" s="31"/>
    </row>
    <row r="92" spans="1:7" s="29" customFormat="1" ht="30" customHeight="1" x14ac:dyDescent="0.35">
      <c r="E92" s="52" t="s">
        <v>242</v>
      </c>
      <c r="G92" s="31"/>
    </row>
    <row r="93" spans="1:7" s="29" customFormat="1" ht="30" customHeight="1" x14ac:dyDescent="0.35">
      <c r="G93" s="31"/>
    </row>
    <row r="94" spans="1:7" s="29" customFormat="1" ht="30" customHeight="1" x14ac:dyDescent="0.35">
      <c r="A94" s="29" t="s">
        <v>227</v>
      </c>
      <c r="C94" s="29" t="s">
        <v>231</v>
      </c>
      <c r="E94" s="29" t="s">
        <v>233</v>
      </c>
      <c r="G94" s="31"/>
    </row>
    <row r="95" spans="1:7" s="29" customFormat="1" ht="30" customHeight="1" x14ac:dyDescent="0.35">
      <c r="A95" s="29" t="s">
        <v>230</v>
      </c>
      <c r="C95" s="29" t="s">
        <v>232</v>
      </c>
      <c r="E95" s="29" t="s">
        <v>234</v>
      </c>
      <c r="G95" s="31"/>
    </row>
    <row r="96" spans="1:7" s="29" customFormat="1" ht="30" customHeight="1" x14ac:dyDescent="0.35">
      <c r="A96" s="29" t="s">
        <v>229</v>
      </c>
      <c r="C96" s="29" t="s">
        <v>242</v>
      </c>
      <c r="E96" s="29" t="s">
        <v>226</v>
      </c>
      <c r="G96" s="31"/>
    </row>
    <row r="97" spans="1:7" s="29" customFormat="1" ht="30" customHeight="1" x14ac:dyDescent="0.35">
      <c r="A97" s="29" t="s">
        <v>228</v>
      </c>
      <c r="G97" s="31"/>
    </row>
    <row r="98" spans="1:7" s="29" customFormat="1" ht="30" customHeight="1" x14ac:dyDescent="0.35">
      <c r="G98" s="31"/>
    </row>
    <row r="99" spans="1:7" s="29" customFormat="1" ht="30" customHeight="1" x14ac:dyDescent="0.35">
      <c r="A99" s="29" t="s">
        <v>235</v>
      </c>
      <c r="C99" s="29" t="s">
        <v>240</v>
      </c>
      <c r="E99" s="29" t="s">
        <v>246</v>
      </c>
      <c r="G99" s="31"/>
    </row>
    <row r="100" spans="1:7" s="29" customFormat="1" ht="30" customHeight="1" x14ac:dyDescent="0.35">
      <c r="A100" s="29" t="s">
        <v>236</v>
      </c>
      <c r="C100" s="29" t="s">
        <v>130</v>
      </c>
      <c r="E100" s="29" t="s">
        <v>234</v>
      </c>
      <c r="G100" s="31"/>
    </row>
    <row r="101" spans="1:7" s="29" customFormat="1" ht="30" customHeight="1" x14ac:dyDescent="0.35">
      <c r="A101" s="29" t="s">
        <v>237</v>
      </c>
      <c r="C101" s="29" t="s">
        <v>241</v>
      </c>
      <c r="E101" s="29" t="s">
        <v>226</v>
      </c>
      <c r="G101" s="31"/>
    </row>
    <row r="102" spans="1:7" s="29" customFormat="1" ht="30" customHeight="1" x14ac:dyDescent="0.35">
      <c r="A102" s="29" t="s">
        <v>239</v>
      </c>
      <c r="C102" s="29" t="s">
        <v>243</v>
      </c>
      <c r="G102" s="31"/>
    </row>
    <row r="103" spans="1:7" s="29" customFormat="1" ht="30" customHeight="1" x14ac:dyDescent="0.35">
      <c r="A103" s="29" t="s">
        <v>238</v>
      </c>
      <c r="C103" s="29" t="s">
        <v>236</v>
      </c>
      <c r="G103" s="31"/>
    </row>
    <row r="104" spans="1:7" s="29" customFormat="1" ht="30" customHeight="1" x14ac:dyDescent="0.35">
      <c r="C104" s="29" t="s">
        <v>242</v>
      </c>
      <c r="G104" s="31"/>
    </row>
    <row r="105" spans="1:7" s="29" customFormat="1" ht="30" customHeight="1" x14ac:dyDescent="0.35">
      <c r="C105" s="29" t="s">
        <v>245</v>
      </c>
      <c r="G105" s="31"/>
    </row>
    <row r="106" spans="1:7" s="29" customFormat="1" ht="30" customHeight="1" x14ac:dyDescent="0.35">
      <c r="C106" s="29" t="s">
        <v>244</v>
      </c>
      <c r="G106" s="31"/>
    </row>
    <row r="107" spans="1:7" s="29" customFormat="1" ht="30" customHeight="1" x14ac:dyDescent="0.35">
      <c r="C107" s="29" t="s">
        <v>303</v>
      </c>
      <c r="G107" s="31"/>
    </row>
    <row r="108" spans="1:7" s="29" customFormat="1" ht="30" customHeight="1" x14ac:dyDescent="0.35">
      <c r="G108" s="31"/>
    </row>
    <row r="109" spans="1:7" s="29" customFormat="1" ht="30" customHeight="1" x14ac:dyDescent="0.35">
      <c r="A109" s="29" t="s">
        <v>247</v>
      </c>
      <c r="C109" s="29" t="s">
        <v>248</v>
      </c>
      <c r="E109" s="45" t="s">
        <v>249</v>
      </c>
    </row>
    <row r="110" spans="1:7" s="29" customFormat="1" ht="30" customHeight="1" x14ac:dyDescent="0.35">
      <c r="A110" s="29" t="s">
        <v>279</v>
      </c>
      <c r="C110" s="29" t="s">
        <v>299</v>
      </c>
      <c r="E110" s="45" t="s">
        <v>250</v>
      </c>
    </row>
    <row r="111" spans="1:7" s="29" customFormat="1" ht="30" customHeight="1" x14ac:dyDescent="0.35">
      <c r="E111" s="53" t="s">
        <v>306</v>
      </c>
    </row>
    <row r="112" spans="1:7" s="29" customFormat="1" ht="30" customHeight="1" x14ac:dyDescent="0.35">
      <c r="G112" s="45"/>
    </row>
    <row r="113" spans="3:7" s="29" customFormat="1" ht="30" customHeight="1" x14ac:dyDescent="0.35">
      <c r="G113" s="31"/>
    </row>
    <row r="114" spans="3:7" s="29" customFormat="1" ht="30" customHeight="1" x14ac:dyDescent="0.35">
      <c r="G114" s="31"/>
    </row>
    <row r="115" spans="3:7" s="29" customFormat="1" ht="30" customHeight="1" x14ac:dyDescent="0.35">
      <c r="G115" s="31"/>
    </row>
    <row r="116" spans="3:7" s="29" customFormat="1" ht="30" customHeight="1" x14ac:dyDescent="0.35">
      <c r="G116" s="31"/>
    </row>
    <row r="117" spans="3:7" s="29" customFormat="1" ht="30" customHeight="1" x14ac:dyDescent="0.35">
      <c r="G117" s="31"/>
    </row>
    <row r="118" spans="3:7" s="29" customFormat="1" ht="30" customHeight="1" x14ac:dyDescent="0.35">
      <c r="G118" s="31"/>
    </row>
    <row r="119" spans="3:7" s="29" customFormat="1" ht="30" customHeight="1" x14ac:dyDescent="0.35">
      <c r="G119" s="31"/>
    </row>
    <row r="120" spans="3:7" s="29" customFormat="1" ht="30" customHeight="1" x14ac:dyDescent="0.35">
      <c r="G120" s="31"/>
    </row>
    <row r="121" spans="3:7" s="29" customFormat="1" ht="30" customHeight="1" x14ac:dyDescent="0.35">
      <c r="G121" s="31"/>
    </row>
    <row r="122" spans="3:7" s="29" customFormat="1" ht="30" customHeight="1" x14ac:dyDescent="0.35">
      <c r="G122" s="31"/>
    </row>
    <row r="123" spans="3:7" s="29" customFormat="1" ht="30" customHeight="1" x14ac:dyDescent="0.35">
      <c r="G123" s="31"/>
    </row>
    <row r="124" spans="3:7" s="29" customFormat="1" ht="30" customHeight="1" x14ac:dyDescent="0.35">
      <c r="G124" s="31"/>
    </row>
    <row r="125" spans="3:7" s="29" customFormat="1" ht="30" customHeight="1" x14ac:dyDescent="0.35">
      <c r="G125" s="31"/>
    </row>
    <row r="126" spans="3:7" s="29" customFormat="1" ht="30" customHeight="1" x14ac:dyDescent="0.35">
      <c r="C126"/>
      <c r="G126" s="31"/>
    </row>
    <row r="127" spans="3:7" s="29" customFormat="1" ht="30" customHeight="1" x14ac:dyDescent="0.35">
      <c r="C127"/>
      <c r="G127" s="31"/>
    </row>
    <row r="128" spans="3:7" s="29" customFormat="1" ht="30" customHeight="1" x14ac:dyDescent="0.35">
      <c r="C128"/>
      <c r="G128" s="31"/>
    </row>
    <row r="129" spans="1:7" s="29" customFormat="1" ht="30" customHeight="1" x14ac:dyDescent="0.35">
      <c r="C129"/>
      <c r="G129" s="31"/>
    </row>
    <row r="130" spans="1:7" s="29" customFormat="1" ht="30" customHeight="1" x14ac:dyDescent="0.35">
      <c r="C130"/>
      <c r="G130" s="31"/>
    </row>
    <row r="131" spans="1:7" s="29" customFormat="1" ht="30" customHeight="1" x14ac:dyDescent="0.35">
      <c r="C131"/>
      <c r="G131" s="31"/>
    </row>
    <row r="132" spans="1:7" s="29" customFormat="1" ht="30" customHeight="1" x14ac:dyDescent="0.35">
      <c r="C132"/>
      <c r="G132" s="31"/>
    </row>
    <row r="133" spans="1:7" s="29" customFormat="1" ht="30" customHeight="1" x14ac:dyDescent="0.35">
      <c r="C133"/>
      <c r="G133" s="31"/>
    </row>
    <row r="134" spans="1:7" s="29" customFormat="1" ht="30" customHeight="1" x14ac:dyDescent="0.35">
      <c r="C134"/>
      <c r="G134" s="31"/>
    </row>
    <row r="135" spans="1:7" s="29" customFormat="1" ht="30" customHeight="1" x14ac:dyDescent="0.35">
      <c r="C135"/>
      <c r="G135" s="31"/>
    </row>
    <row r="136" spans="1:7" s="29" customFormat="1" ht="30" customHeight="1" x14ac:dyDescent="0.35">
      <c r="C136"/>
      <c r="G136" s="31"/>
    </row>
    <row r="137" spans="1:7" s="29" customFormat="1" ht="30" customHeight="1" x14ac:dyDescent="0.35">
      <c r="C137"/>
      <c r="G137" s="31"/>
    </row>
    <row r="138" spans="1:7" s="29" customFormat="1" ht="30" customHeight="1" x14ac:dyDescent="0.35">
      <c r="C138"/>
      <c r="G138" s="31"/>
    </row>
    <row r="139" spans="1:7" s="29" customFormat="1" ht="30" customHeight="1" x14ac:dyDescent="0.35">
      <c r="A139"/>
      <c r="C139"/>
      <c r="G139" s="31"/>
    </row>
    <row r="140" spans="1:7" s="29" customFormat="1" ht="30" customHeight="1" x14ac:dyDescent="0.35">
      <c r="A140"/>
      <c r="C140"/>
      <c r="E140"/>
      <c r="G140" s="31"/>
    </row>
    <row r="141" spans="1:7" s="29" customFormat="1" ht="30" customHeight="1" x14ac:dyDescent="0.35">
      <c r="A141"/>
      <c r="C141"/>
      <c r="E141"/>
      <c r="G141" s="31"/>
    </row>
    <row r="142" spans="1:7" s="29" customFormat="1" ht="30" customHeight="1" x14ac:dyDescent="0.35">
      <c r="A142"/>
      <c r="C142"/>
      <c r="E142"/>
      <c r="G142" s="31"/>
    </row>
    <row r="143" spans="1:7" s="29" customFormat="1" ht="30" customHeight="1" x14ac:dyDescent="0.35">
      <c r="A143"/>
      <c r="C143"/>
      <c r="E143"/>
      <c r="G143" s="31"/>
    </row>
    <row r="144" spans="1:7" s="29" customFormat="1" ht="30" customHeight="1" x14ac:dyDescent="0.35">
      <c r="A144"/>
      <c r="C144"/>
      <c r="E144"/>
      <c r="G144" s="31"/>
    </row>
    <row r="145" spans="1:7" s="29" customFormat="1" ht="30" customHeight="1" x14ac:dyDescent="0.35">
      <c r="A145"/>
      <c r="C145"/>
      <c r="E145"/>
      <c r="G145" s="31"/>
    </row>
    <row r="146" spans="1:7" s="29" customFormat="1" ht="30" customHeight="1" x14ac:dyDescent="0.35">
      <c r="A146"/>
      <c r="C146"/>
      <c r="E146"/>
      <c r="G146" s="31"/>
    </row>
    <row r="147" spans="1:7" s="29" customFormat="1" ht="30" customHeight="1" x14ac:dyDescent="0.35">
      <c r="A147"/>
      <c r="C147"/>
      <c r="E147"/>
      <c r="G147" s="31"/>
    </row>
    <row r="148" spans="1:7" s="29" customFormat="1" ht="30" customHeight="1" x14ac:dyDescent="0.35">
      <c r="A148"/>
      <c r="C148"/>
      <c r="E148"/>
      <c r="G148" s="5"/>
    </row>
  </sheetData>
  <sheetProtection algorithmName="SHA-512" hashValue="cDtaUWyyQdbcWvf3sroRivgSQ0yywbmhNL3AIRNfy/VyhQkf7B7dmALAHY1lNKlGDwI0GyPuX7w++vEjBZ7hMQ==" saltValue="w9H7rAa09Jyo3N8JbVQZQw==" spinCount="100000" sheet="1" objects="1" scenarios="1"/>
  <sortState xmlns:xlrd2="http://schemas.microsoft.com/office/spreadsheetml/2017/richdata2" ref="G2:G20">
    <sortCondition ref="G2"/>
  </sortState>
  <mergeCells count="4">
    <mergeCell ref="A14:I14"/>
    <mergeCell ref="C16:G16"/>
    <mergeCell ref="A24:G24"/>
    <mergeCell ref="A48:G48"/>
  </mergeCells>
  <pageMargins left="0.7" right="0.7" top="0.75" bottom="0.75" header="0.3" footer="0.3"/>
  <pageSetup orientation="portrait" horizontalDpi="1200" verticalDpi="12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E2234-AA15-4529-83A6-9D87D6D6C2E6}">
  <sheetPr codeName="Sheet7"/>
  <dimension ref="A1:A124"/>
  <sheetViews>
    <sheetView topLeftCell="A68" workbookViewId="0">
      <selection activeCell="B76" sqref="B76"/>
    </sheetView>
  </sheetViews>
  <sheetFormatPr baseColWidth="10" defaultColWidth="9" defaultRowHeight="14" x14ac:dyDescent="0.3"/>
  <sheetData>
    <row r="1" spans="1:1" x14ac:dyDescent="0.3">
      <c r="A1" t="s">
        <v>0</v>
      </c>
    </row>
    <row r="2" spans="1:1" x14ac:dyDescent="0.3">
      <c r="A2" t="s">
        <v>1</v>
      </c>
    </row>
    <row r="3" spans="1:1" x14ac:dyDescent="0.3">
      <c r="A3" t="s">
        <v>138</v>
      </c>
    </row>
    <row r="4" spans="1:1" x14ac:dyDescent="0.3">
      <c r="A4" t="s">
        <v>2</v>
      </c>
    </row>
    <row r="5" spans="1:1" x14ac:dyDescent="0.3">
      <c r="A5" t="s">
        <v>3</v>
      </c>
    </row>
    <row r="6" spans="1:1" x14ac:dyDescent="0.3">
      <c r="A6" t="s">
        <v>4</v>
      </c>
    </row>
    <row r="7" spans="1:1" x14ac:dyDescent="0.3">
      <c r="A7" t="s">
        <v>5</v>
      </c>
    </row>
    <row r="8" spans="1:1" x14ac:dyDescent="0.3">
      <c r="A8" t="s">
        <v>6</v>
      </c>
    </row>
    <row r="9" spans="1:1" x14ac:dyDescent="0.3">
      <c r="A9" t="s">
        <v>7</v>
      </c>
    </row>
    <row r="10" spans="1:1" x14ac:dyDescent="0.3">
      <c r="A10" t="s">
        <v>8</v>
      </c>
    </row>
    <row r="11" spans="1:1" x14ac:dyDescent="0.3">
      <c r="A11" t="s">
        <v>9</v>
      </c>
    </row>
    <row r="12" spans="1:1" x14ac:dyDescent="0.3">
      <c r="A12" t="s">
        <v>10</v>
      </c>
    </row>
    <row r="13" spans="1:1" x14ac:dyDescent="0.3">
      <c r="A13" t="s">
        <v>11</v>
      </c>
    </row>
    <row r="14" spans="1:1" x14ac:dyDescent="0.3">
      <c r="A14" t="s">
        <v>12</v>
      </c>
    </row>
    <row r="15" spans="1:1" x14ac:dyDescent="0.3">
      <c r="A15" t="s">
        <v>13</v>
      </c>
    </row>
    <row r="16" spans="1:1" x14ac:dyDescent="0.3">
      <c r="A16" t="s">
        <v>14</v>
      </c>
    </row>
    <row r="17" spans="1:1" x14ac:dyDescent="0.3">
      <c r="A17" t="s">
        <v>15</v>
      </c>
    </row>
    <row r="18" spans="1:1" x14ac:dyDescent="0.3">
      <c r="A18" t="s">
        <v>16</v>
      </c>
    </row>
    <row r="19" spans="1:1" x14ac:dyDescent="0.3">
      <c r="A19" t="s">
        <v>17</v>
      </c>
    </row>
    <row r="20" spans="1:1" x14ac:dyDescent="0.3">
      <c r="A20" t="s">
        <v>282</v>
      </c>
    </row>
    <row r="21" spans="1:1" x14ac:dyDescent="0.3">
      <c r="A21" t="s">
        <v>18</v>
      </c>
    </row>
    <row r="22" spans="1:1" x14ac:dyDescent="0.3">
      <c r="A22" t="s">
        <v>19</v>
      </c>
    </row>
    <row r="23" spans="1:1" x14ac:dyDescent="0.3">
      <c r="A23" t="s">
        <v>20</v>
      </c>
    </row>
    <row r="24" spans="1:1" x14ac:dyDescent="0.3">
      <c r="A24" t="s">
        <v>21</v>
      </c>
    </row>
    <row r="25" spans="1:1" x14ac:dyDescent="0.3">
      <c r="A25" t="s">
        <v>22</v>
      </c>
    </row>
    <row r="26" spans="1:1" x14ac:dyDescent="0.3">
      <c r="A26" t="s">
        <v>23</v>
      </c>
    </row>
    <row r="27" spans="1:1" x14ac:dyDescent="0.3">
      <c r="A27" t="s">
        <v>24</v>
      </c>
    </row>
    <row r="28" spans="1:1" x14ac:dyDescent="0.3">
      <c r="A28" t="s">
        <v>139</v>
      </c>
    </row>
    <row r="29" spans="1:1" x14ac:dyDescent="0.3">
      <c r="A29" t="s">
        <v>25</v>
      </c>
    </row>
    <row r="30" spans="1:1" x14ac:dyDescent="0.3">
      <c r="A30" t="s">
        <v>26</v>
      </c>
    </row>
    <row r="31" spans="1:1" x14ac:dyDescent="0.3">
      <c r="A31" t="s">
        <v>27</v>
      </c>
    </row>
    <row r="32" spans="1:1" x14ac:dyDescent="0.3">
      <c r="A32" t="s">
        <v>28</v>
      </c>
    </row>
    <row r="33" spans="1:1" x14ac:dyDescent="0.3">
      <c r="A33" t="s">
        <v>29</v>
      </c>
    </row>
    <row r="34" spans="1:1" x14ac:dyDescent="0.3">
      <c r="A34" t="s">
        <v>30</v>
      </c>
    </row>
    <row r="35" spans="1:1" x14ac:dyDescent="0.3">
      <c r="A35" t="s">
        <v>283</v>
      </c>
    </row>
    <row r="36" spans="1:1" x14ac:dyDescent="0.3">
      <c r="A36" t="s">
        <v>31</v>
      </c>
    </row>
    <row r="37" spans="1:1" x14ac:dyDescent="0.3">
      <c r="A37" t="s">
        <v>32</v>
      </c>
    </row>
    <row r="38" spans="1:1" x14ac:dyDescent="0.3">
      <c r="A38" t="s">
        <v>33</v>
      </c>
    </row>
    <row r="39" spans="1:1" x14ac:dyDescent="0.3">
      <c r="A39" t="s">
        <v>34</v>
      </c>
    </row>
    <row r="40" spans="1:1" x14ac:dyDescent="0.3">
      <c r="A40" t="s">
        <v>35</v>
      </c>
    </row>
    <row r="41" spans="1:1" x14ac:dyDescent="0.3">
      <c r="A41" t="s">
        <v>36</v>
      </c>
    </row>
    <row r="42" spans="1:1" x14ac:dyDescent="0.3">
      <c r="A42" t="s">
        <v>37</v>
      </c>
    </row>
    <row r="43" spans="1:1" x14ac:dyDescent="0.3">
      <c r="A43" t="s">
        <v>38</v>
      </c>
    </row>
    <row r="44" spans="1:1" x14ac:dyDescent="0.3">
      <c r="A44" t="s">
        <v>39</v>
      </c>
    </row>
    <row r="45" spans="1:1" x14ac:dyDescent="0.3">
      <c r="A45" t="s">
        <v>40</v>
      </c>
    </row>
    <row r="46" spans="1:1" x14ac:dyDescent="0.3">
      <c r="A46" t="s">
        <v>41</v>
      </c>
    </row>
    <row r="47" spans="1:1" x14ac:dyDescent="0.3">
      <c r="A47" t="s">
        <v>42</v>
      </c>
    </row>
    <row r="48" spans="1:1" x14ac:dyDescent="0.3">
      <c r="A48" t="s">
        <v>43</v>
      </c>
    </row>
    <row r="49" spans="1:1" x14ac:dyDescent="0.3">
      <c r="A49" t="s">
        <v>44</v>
      </c>
    </row>
    <row r="50" spans="1:1" x14ac:dyDescent="0.3">
      <c r="A50" t="s">
        <v>45</v>
      </c>
    </row>
    <row r="51" spans="1:1" x14ac:dyDescent="0.3">
      <c r="A51" t="s">
        <v>46</v>
      </c>
    </row>
    <row r="52" spans="1:1" x14ac:dyDescent="0.3">
      <c r="A52" t="s">
        <v>47</v>
      </c>
    </row>
    <row r="53" spans="1:1" x14ac:dyDescent="0.3">
      <c r="A53" t="s">
        <v>48</v>
      </c>
    </row>
    <row r="54" spans="1:1" x14ac:dyDescent="0.3">
      <c r="A54" t="s">
        <v>49</v>
      </c>
    </row>
    <row r="55" spans="1:1" x14ac:dyDescent="0.3">
      <c r="A55" t="s">
        <v>50</v>
      </c>
    </row>
    <row r="56" spans="1:1" x14ac:dyDescent="0.3">
      <c r="A56" t="s">
        <v>51</v>
      </c>
    </row>
    <row r="57" spans="1:1" x14ac:dyDescent="0.3">
      <c r="A57" t="s">
        <v>52</v>
      </c>
    </row>
    <row r="58" spans="1:1" x14ac:dyDescent="0.3">
      <c r="A58" t="s">
        <v>53</v>
      </c>
    </row>
    <row r="59" spans="1:1" x14ac:dyDescent="0.3">
      <c r="A59" t="s">
        <v>54</v>
      </c>
    </row>
    <row r="60" spans="1:1" x14ac:dyDescent="0.3">
      <c r="A60" t="s">
        <v>55</v>
      </c>
    </row>
    <row r="61" spans="1:1" x14ac:dyDescent="0.3">
      <c r="A61" t="s">
        <v>56</v>
      </c>
    </row>
    <row r="62" spans="1:1" x14ac:dyDescent="0.3">
      <c r="A62" t="s">
        <v>57</v>
      </c>
    </row>
    <row r="63" spans="1:1" x14ac:dyDescent="0.3">
      <c r="A63" t="s">
        <v>58</v>
      </c>
    </row>
    <row r="64" spans="1:1" x14ac:dyDescent="0.3">
      <c r="A64" t="s">
        <v>59</v>
      </c>
    </row>
    <row r="65" spans="1:1" x14ac:dyDescent="0.3">
      <c r="A65" t="s">
        <v>60</v>
      </c>
    </row>
    <row r="66" spans="1:1" x14ac:dyDescent="0.3">
      <c r="A66" t="s">
        <v>61</v>
      </c>
    </row>
    <row r="67" spans="1:1" x14ac:dyDescent="0.3">
      <c r="A67" t="s">
        <v>62</v>
      </c>
    </row>
    <row r="68" spans="1:1" x14ac:dyDescent="0.3">
      <c r="A68" t="s">
        <v>63</v>
      </c>
    </row>
    <row r="69" spans="1:1" x14ac:dyDescent="0.3">
      <c r="A69" t="s">
        <v>64</v>
      </c>
    </row>
    <row r="70" spans="1:1" x14ac:dyDescent="0.3">
      <c r="A70" t="s">
        <v>65</v>
      </c>
    </row>
    <row r="71" spans="1:1" x14ac:dyDescent="0.3">
      <c r="A71" t="s">
        <v>66</v>
      </c>
    </row>
    <row r="72" spans="1:1" x14ac:dyDescent="0.3">
      <c r="A72" t="s">
        <v>67</v>
      </c>
    </row>
    <row r="73" spans="1:1" x14ac:dyDescent="0.3">
      <c r="A73" t="s">
        <v>68</v>
      </c>
    </row>
    <row r="74" spans="1:1" x14ac:dyDescent="0.3">
      <c r="A74" t="s">
        <v>69</v>
      </c>
    </row>
    <row r="75" spans="1:1" x14ac:dyDescent="0.3">
      <c r="A75" t="s">
        <v>70</v>
      </c>
    </row>
    <row r="76" spans="1:1" x14ac:dyDescent="0.3">
      <c r="A76" t="s">
        <v>71</v>
      </c>
    </row>
    <row r="77" spans="1:1" x14ac:dyDescent="0.3">
      <c r="A77" t="s">
        <v>72</v>
      </c>
    </row>
    <row r="78" spans="1:1" x14ac:dyDescent="0.3">
      <c r="A78" t="s">
        <v>73</v>
      </c>
    </row>
    <row r="79" spans="1:1" x14ac:dyDescent="0.3">
      <c r="A79" t="s">
        <v>74</v>
      </c>
    </row>
    <row r="80" spans="1:1" x14ac:dyDescent="0.3">
      <c r="A80" t="s">
        <v>75</v>
      </c>
    </row>
    <row r="81" spans="1:1" x14ac:dyDescent="0.3">
      <c r="A81" t="s">
        <v>76</v>
      </c>
    </row>
    <row r="82" spans="1:1" x14ac:dyDescent="0.3">
      <c r="A82" t="s">
        <v>77</v>
      </c>
    </row>
    <row r="83" spans="1:1" x14ac:dyDescent="0.3">
      <c r="A83" t="s">
        <v>78</v>
      </c>
    </row>
    <row r="84" spans="1:1" x14ac:dyDescent="0.3">
      <c r="A84" t="s">
        <v>79</v>
      </c>
    </row>
    <row r="85" spans="1:1" x14ac:dyDescent="0.3">
      <c r="A85" t="s">
        <v>80</v>
      </c>
    </row>
    <row r="86" spans="1:1" x14ac:dyDescent="0.3">
      <c r="A86" t="s">
        <v>81</v>
      </c>
    </row>
    <row r="87" spans="1:1" x14ac:dyDescent="0.3">
      <c r="A87" t="s">
        <v>82</v>
      </c>
    </row>
    <row r="88" spans="1:1" x14ac:dyDescent="0.3">
      <c r="A88" t="s">
        <v>83</v>
      </c>
    </row>
    <row r="89" spans="1:1" x14ac:dyDescent="0.3">
      <c r="A89" t="s">
        <v>84</v>
      </c>
    </row>
    <row r="90" spans="1:1" x14ac:dyDescent="0.3">
      <c r="A90" t="s">
        <v>85</v>
      </c>
    </row>
    <row r="91" spans="1:1" x14ac:dyDescent="0.3">
      <c r="A91" t="s">
        <v>86</v>
      </c>
    </row>
    <row r="92" spans="1:1" x14ac:dyDescent="0.3">
      <c r="A92" t="s">
        <v>87</v>
      </c>
    </row>
    <row r="93" spans="1:1" x14ac:dyDescent="0.3">
      <c r="A93" t="s">
        <v>88</v>
      </c>
    </row>
    <row r="94" spans="1:1" x14ac:dyDescent="0.3">
      <c r="A94" t="s">
        <v>89</v>
      </c>
    </row>
    <row r="95" spans="1:1" x14ac:dyDescent="0.3">
      <c r="A95" t="s">
        <v>90</v>
      </c>
    </row>
    <row r="96" spans="1:1" x14ac:dyDescent="0.3">
      <c r="A96" t="s">
        <v>91</v>
      </c>
    </row>
    <row r="97" spans="1:1" x14ac:dyDescent="0.3">
      <c r="A97" t="s">
        <v>92</v>
      </c>
    </row>
    <row r="98" spans="1:1" x14ac:dyDescent="0.3">
      <c r="A98" t="s">
        <v>93</v>
      </c>
    </row>
    <row r="99" spans="1:1" x14ac:dyDescent="0.3">
      <c r="A99" t="s">
        <v>94</v>
      </c>
    </row>
    <row r="100" spans="1:1" x14ac:dyDescent="0.3">
      <c r="A100" t="s">
        <v>95</v>
      </c>
    </row>
    <row r="101" spans="1:1" x14ac:dyDescent="0.3">
      <c r="A101" t="s">
        <v>96</v>
      </c>
    </row>
    <row r="102" spans="1:1" x14ac:dyDescent="0.3">
      <c r="A102" t="s">
        <v>97</v>
      </c>
    </row>
    <row r="103" spans="1:1" x14ac:dyDescent="0.3">
      <c r="A103" t="s">
        <v>98</v>
      </c>
    </row>
    <row r="104" spans="1:1" x14ac:dyDescent="0.3">
      <c r="A104" t="s">
        <v>99</v>
      </c>
    </row>
    <row r="105" spans="1:1" x14ac:dyDescent="0.3">
      <c r="A105" t="s">
        <v>100</v>
      </c>
    </row>
    <row r="106" spans="1:1" x14ac:dyDescent="0.3">
      <c r="A106" t="s">
        <v>101</v>
      </c>
    </row>
    <row r="107" spans="1:1" x14ac:dyDescent="0.3">
      <c r="A107" t="s">
        <v>102</v>
      </c>
    </row>
    <row r="108" spans="1:1" x14ac:dyDescent="0.3">
      <c r="A108" t="s">
        <v>103</v>
      </c>
    </row>
    <row r="109" spans="1:1" x14ac:dyDescent="0.3">
      <c r="A109" t="s">
        <v>285</v>
      </c>
    </row>
    <row r="110" spans="1:1" x14ac:dyDescent="0.3">
      <c r="A110" t="s">
        <v>290</v>
      </c>
    </row>
    <row r="111" spans="1:1" x14ac:dyDescent="0.3">
      <c r="A111" t="s">
        <v>284</v>
      </c>
    </row>
    <row r="112" spans="1:1" x14ac:dyDescent="0.3">
      <c r="A112" t="s">
        <v>104</v>
      </c>
    </row>
    <row r="113" spans="1:1" x14ac:dyDescent="0.3">
      <c r="A113" t="s">
        <v>288</v>
      </c>
    </row>
    <row r="114" spans="1:1" x14ac:dyDescent="0.3">
      <c r="A114" t="s">
        <v>105</v>
      </c>
    </row>
    <row r="115" spans="1:1" x14ac:dyDescent="0.3">
      <c r="A115" t="s">
        <v>140</v>
      </c>
    </row>
    <row r="116" spans="1:1" x14ac:dyDescent="0.3">
      <c r="A116" t="s">
        <v>141</v>
      </c>
    </row>
    <row r="117" spans="1:1" x14ac:dyDescent="0.3">
      <c r="A117" t="s">
        <v>106</v>
      </c>
    </row>
    <row r="118" spans="1:1" x14ac:dyDescent="0.3">
      <c r="A118" t="s">
        <v>287</v>
      </c>
    </row>
    <row r="119" spans="1:1" x14ac:dyDescent="0.3">
      <c r="A119" t="s">
        <v>107</v>
      </c>
    </row>
    <row r="120" spans="1:1" x14ac:dyDescent="0.3">
      <c r="A120" t="s">
        <v>108</v>
      </c>
    </row>
    <row r="121" spans="1:1" x14ac:dyDescent="0.3">
      <c r="A121" t="s">
        <v>286</v>
      </c>
    </row>
    <row r="122" spans="1:1" x14ac:dyDescent="0.3">
      <c r="A122" t="s">
        <v>109</v>
      </c>
    </row>
    <row r="123" spans="1:1" x14ac:dyDescent="0.3">
      <c r="A123" t="s">
        <v>142</v>
      </c>
    </row>
    <row r="124" spans="1:1" x14ac:dyDescent="0.3">
      <c r="A124" t="s">
        <v>289</v>
      </c>
    </row>
  </sheetData>
  <sheetProtection algorithmName="SHA-512" hashValue="2Pi0dLpxO4zxP8qcv/FG6GwEzVF2KdH0Jhbj9QGQxZXZDhBpvfbxD00Jlue0/Um/Rkl74R8NXfq2E1xG5E2PzQ==" saltValue="RM9luMPS6WMsPTl3JADOSw==" spinCount="100000" sheet="1" objects="1" scenarios="1"/>
  <sortState xmlns:xlrd2="http://schemas.microsoft.com/office/spreadsheetml/2017/richdata2" ref="A1:A124">
    <sortCondition ref="A1"/>
  </sortState>
  <dataValidations count="1">
    <dataValidation type="list" allowBlank="1" showInputMessage="1" showErrorMessage="1" sqref="D124" xr:uid="{2F33D720-304C-4F96-AD0B-F6B9A074BBF4}">
      <formula1>$A$1:$A$124</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78cb6b0-ae3a-4210-a1b1-d0020c0aba52">FYACPHA5NQ3C-1062990798-50935</_dlc_DocId>
    <_dlc_DocIdUrl xmlns="678cb6b0-ae3a-4210-a1b1-d0020c0aba52">
      <Url>https://tgf.sharepoint.com/sites/TSGMT4/CCMB/_layouts/15/DocIdRedir.aspx?ID=FYACPHA5NQ3C-1062990798-50935</Url>
      <Description>FYACPHA5NQ3C-1062990798-50935</Description>
    </_dlc_DocIdUrl>
    <lcf76f155ced4ddcb4097134ff3c332f xmlns="6f438923-feb7-45b3-a657-092cfdb2b257">
      <Terms xmlns="http://schemas.microsoft.com/office/infopath/2007/PartnerControls"/>
    </lcf76f155ced4ddcb4097134ff3c332f>
    <TaxCatchAll xmlns="97a2c079-d1fd-410b-b0f0-ee08b71651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D4CC445ED9F804589DF3A42A67B22D2" ma:contentTypeVersion="44" ma:contentTypeDescription="Create a new document." ma:contentTypeScope="" ma:versionID="b6457ad1c0117e1942014cc55fc433a8">
  <xsd:schema xmlns:xsd="http://www.w3.org/2001/XMLSchema" xmlns:xs="http://www.w3.org/2001/XMLSchema" xmlns:p="http://schemas.microsoft.com/office/2006/metadata/properties" xmlns:ns2="678cb6b0-ae3a-4210-a1b1-d0020c0aba52" xmlns:ns3="7c7316b6-1708-4edf-a806-15e46c7e58d7" xmlns:ns4="6f438923-feb7-45b3-a657-092cfdb2b257" xmlns:ns5="97a2c079-d1fd-410b-b0f0-ee08b7165110" targetNamespace="http://schemas.microsoft.com/office/2006/metadata/properties" ma:root="true" ma:fieldsID="92ae3b411f60d462bbb514095d703331" ns2:_="" ns3:_="" ns4:_="" ns5:_="">
    <xsd:import namespace="678cb6b0-ae3a-4210-a1b1-d0020c0aba52"/>
    <xsd:import namespace="7c7316b6-1708-4edf-a806-15e46c7e58d7"/>
    <xsd:import namespace="6f438923-feb7-45b3-a657-092cfdb2b257"/>
    <xsd:import namespace="97a2c079-d1fd-410b-b0f0-ee08b716511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8cb6b0-ae3a-4210-a1b1-d0020c0aba5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7316b6-1708-4edf-a806-15e46c7e58d7"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438923-feb7-45b3-a657-092cfdb2b257"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Tags" ma:index="17" nillable="true" ma:displayName="MediaServiceAutoTags" ma:description="" ma:internalName="MediaServiceAutoTags" ma:readOnly="true">
      <xsd:simpleType>
        <xsd:restriction base="dms:Text"/>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15258b3d-c300-4ab0-b154-04d7bb2ae35b}" ma:internalName="TaxCatchAll" ma:showField="CatchAllData" ma:web="678cb6b0-ae3a-4210-a1b1-d0020c0aba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C949D8-6A6F-4B76-960C-B6ECF1DDB0FA}">
  <ds:schemaRefs>
    <ds:schemaRef ds:uri="678cb6b0-ae3a-4210-a1b1-d0020c0aba52"/>
    <ds:schemaRef ds:uri="http://purl.org/dc/terms/"/>
    <ds:schemaRef ds:uri="6f438923-feb7-45b3-a657-092cfdb2b257"/>
    <ds:schemaRef ds:uri="97a2c079-d1fd-410b-b0f0-ee08b7165110"/>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7c7316b6-1708-4edf-a806-15e46c7e58d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5AF13EC-5BB3-4AED-93FE-B03F4ACA92DB}">
  <ds:schemaRefs>
    <ds:schemaRef ds:uri="http://schemas.microsoft.com/sharepoint/v3/contenttype/forms"/>
  </ds:schemaRefs>
</ds:datastoreItem>
</file>

<file path=customXml/itemProps3.xml><?xml version="1.0" encoding="utf-8"?>
<ds:datastoreItem xmlns:ds="http://schemas.openxmlformats.org/officeDocument/2006/customXml" ds:itemID="{BE05F5FF-4377-4566-93D7-1744371CF277}">
  <ds:schemaRefs>
    <ds:schemaRef ds:uri="http://schemas.microsoft.com/sharepoint/events"/>
  </ds:schemaRefs>
</ds:datastoreItem>
</file>

<file path=customXml/itemProps4.xml><?xml version="1.0" encoding="utf-8"?>
<ds:datastoreItem xmlns:ds="http://schemas.openxmlformats.org/officeDocument/2006/customXml" ds:itemID="{547A0293-83D0-4C52-99FF-CC0F0FAF9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8cb6b0-ae3a-4210-a1b1-d0020c0aba52"/>
    <ds:schemaRef ds:uri="7c7316b6-1708-4edf-a806-15e46c7e58d7"/>
    <ds:schemaRef ds:uri="6f438923-feb7-45b3-a657-092cfdb2b257"/>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569</vt:i4>
      </vt:variant>
    </vt:vector>
  </HeadingPairs>
  <TitlesOfParts>
    <vt:vector size="584" baseType="lpstr">
      <vt:lpstr>CCM_Budget_Year1</vt:lpstr>
      <vt:lpstr>SUMMARY</vt:lpstr>
      <vt:lpstr>FormulaGraphs_Year1</vt:lpstr>
      <vt:lpstr>FormulaGraphs_Year2</vt:lpstr>
      <vt:lpstr>FormulaGraphs_Year3</vt:lpstr>
      <vt:lpstr>CCM_Budget_Year2</vt:lpstr>
      <vt:lpstr>CCM_Budget_Year2 </vt:lpstr>
      <vt:lpstr>CCM_Budget_Year3</vt:lpstr>
      <vt:lpstr>CCM_Budget_Year4</vt:lpstr>
      <vt:lpstr>Summary_Graphs_Year4</vt:lpstr>
      <vt:lpstr>FormulaGraphs_Year4</vt:lpstr>
      <vt:lpstr>DataExtraction_BudgetTable</vt:lpstr>
      <vt:lpstr>DataExtraction_CashReconcil</vt:lpstr>
      <vt:lpstr>List_DropDown_Cells</vt:lpstr>
      <vt:lpstr>List_CCM_Names</vt:lpstr>
      <vt:lpstr>CCM_Budget_Year1!Área_de_impresión</vt:lpstr>
      <vt:lpstr>CCM_Budget_Year2!Área_de_impresión</vt:lpstr>
      <vt:lpstr>'CCM_Budget_Year2 '!Área_de_impresión</vt:lpstr>
      <vt:lpstr>CCM_Budget_Year3!Área_de_impresión</vt:lpstr>
      <vt:lpstr>CCM_Budget_Year4!Área_de_impresión</vt:lpstr>
      <vt:lpstr>CCM_Budget_Year1!CCMEvolution</vt:lpstr>
      <vt:lpstr>CCM_Budget_Year2!CCMEvolution</vt:lpstr>
      <vt:lpstr>'CCM_Budget_Year2 '!CCMEvolution</vt:lpstr>
      <vt:lpstr>CCM_Budget_Year3!CCMEvolution</vt:lpstr>
      <vt:lpstr>CCM_Budget_Year4!CCMEvolution</vt:lpstr>
      <vt:lpstr>DataExtraction_CashReconcil!CCMEvolution</vt:lpstr>
      <vt:lpstr>FormulaGraphs_Year2!CCMEvolution</vt:lpstr>
      <vt:lpstr>FormulaGraphs_Year3!CCMEvolution</vt:lpstr>
      <vt:lpstr>FormulaGraphs_Year4!CCMEvolution</vt:lpstr>
      <vt:lpstr>SUMMARY!CCMEvolution</vt:lpstr>
      <vt:lpstr>Summary_Graphs_Year4!CCMEvolution</vt:lpstr>
      <vt:lpstr>CCMEvolution</vt:lpstr>
      <vt:lpstr>CCM_Budget_Year1!CCMEVOLUTIONENGAGEMENT</vt:lpstr>
      <vt:lpstr>CCM_Budget_Year2!CCMEVOLUTIONENGAGEMENT</vt:lpstr>
      <vt:lpstr>'CCM_Budget_Year2 '!CCMEVOLUTIONENGAGEMENT</vt:lpstr>
      <vt:lpstr>CCM_Budget_Year3!CCMEVOLUTIONENGAGEMENT</vt:lpstr>
      <vt:lpstr>CCM_Budget_Year4!CCMEVOLUTIONENGAGEMENT</vt:lpstr>
      <vt:lpstr>DataExtraction_CashReconcil!CCMEVOLUTIONENGAGEMENT</vt:lpstr>
      <vt:lpstr>FormulaGraphs_Year2!CCMEVOLUTIONENGAGEMENT</vt:lpstr>
      <vt:lpstr>FormulaGraphs_Year3!CCMEVOLUTIONENGAGEMENT</vt:lpstr>
      <vt:lpstr>FormulaGraphs_Year4!CCMEVOLUTIONENGAGEMENT</vt:lpstr>
      <vt:lpstr>SUMMARY!CCMEVOLUTIONENGAGEMENT</vt:lpstr>
      <vt:lpstr>Summary_Graphs_Year4!CCMEVOLUTIONENGAGEMENT</vt:lpstr>
      <vt:lpstr>CCMEVOLUTIONENGAGEMENT</vt:lpstr>
      <vt:lpstr>CCM_Budget_Year1!CCMEVOLUTIONENGAGEMENTCOMMUNICATIONMATERIALANDPUBLICATIONS</vt:lpstr>
      <vt:lpstr>CCM_Budget_Year2!CCMEVOLUTIONENGAGEMENTCOMMUNICATIONMATERIALANDPUBLICATIONS</vt:lpstr>
      <vt:lpstr>'CCM_Budget_Year2 '!CCMEVOLUTIONENGAGEMENTCOMMUNICATIONMATERIALANDPUBLICATIONS</vt:lpstr>
      <vt:lpstr>CCM_Budget_Year3!CCMEVOLUTIONENGAGEMENTCOMMUNICATIONMATERIALANDPUBLICATIONS</vt:lpstr>
      <vt:lpstr>CCM_Budget_Year4!CCMEVOLUTIONENGAGEMENTCOMMUNICATIONMATERIALANDPUBLICATIONS</vt:lpstr>
      <vt:lpstr>DataExtraction_CashReconcil!CCMEVOLUTIONENGAGEMENTCOMMUNICATIONMATERIALANDPUBLICATIONS</vt:lpstr>
      <vt:lpstr>FormulaGraphs_Year2!CCMEVOLUTIONENGAGEMENTCOMMUNICATIONMATERIALANDPUBLICATIONS</vt:lpstr>
      <vt:lpstr>FormulaGraphs_Year3!CCMEVOLUTIONENGAGEMENTCOMMUNICATIONMATERIALANDPUBLICATIONS</vt:lpstr>
      <vt:lpstr>FormulaGraphs_Year4!CCMEVOLUTIONENGAGEMENTCOMMUNICATIONMATERIALANDPUBLICATIONS</vt:lpstr>
      <vt:lpstr>SUMMARY!CCMEVOLUTIONENGAGEMENTCOMMUNICATIONMATERIALANDPUBLICATIONS</vt:lpstr>
      <vt:lpstr>Summary_Graphs_Year4!CCMEVOLUTIONENGAGEMENTCOMMUNICATIONMATERIALANDPUBLICATIONS</vt:lpstr>
      <vt:lpstr>CCMEVOLUTIONENGAGEMENTCOMMUNICATIONMATERIALANDPUBLICATIONS</vt:lpstr>
      <vt:lpstr>CCM_Budget_Year1!CCMEVOLUTIONENGAGEMENTEXTERNALPROFESSIONALSERVICES</vt:lpstr>
      <vt:lpstr>CCM_Budget_Year2!CCMEVOLUTIONENGAGEMENTEXTERNALPROFESSIONALSERVICES</vt:lpstr>
      <vt:lpstr>'CCM_Budget_Year2 '!CCMEVOLUTIONENGAGEMENTEXTERNALPROFESSIONALSERVICES</vt:lpstr>
      <vt:lpstr>CCM_Budget_Year3!CCMEVOLUTIONENGAGEMENTEXTERNALPROFESSIONALSERVICES</vt:lpstr>
      <vt:lpstr>CCM_Budget_Year4!CCMEVOLUTIONENGAGEMENTEXTERNALPROFESSIONALSERVICES</vt:lpstr>
      <vt:lpstr>DataExtraction_CashReconcil!CCMEVOLUTIONENGAGEMENTEXTERNALPROFESSIONALSERVICES</vt:lpstr>
      <vt:lpstr>FormulaGraphs_Year2!CCMEVOLUTIONENGAGEMENTEXTERNALPROFESSIONALSERVICES</vt:lpstr>
      <vt:lpstr>FormulaGraphs_Year3!CCMEVOLUTIONENGAGEMENTEXTERNALPROFESSIONALSERVICES</vt:lpstr>
      <vt:lpstr>FormulaGraphs_Year4!CCMEVOLUTIONENGAGEMENTEXTERNALPROFESSIONALSERVICES</vt:lpstr>
      <vt:lpstr>SUMMARY!CCMEVOLUTIONENGAGEMENTEXTERNALPROFESSIONALSERVICES</vt:lpstr>
      <vt:lpstr>Summary_Graphs_Year4!CCMEVOLUTIONENGAGEMENTEXTERNALPROFESSIONALSERVICES</vt:lpstr>
      <vt:lpstr>CCMEVOLUTIONENGAGEMENTEXTERNALPROFESSIONALSERVICES</vt:lpstr>
      <vt:lpstr>CCM_Budget_Year1!CCMEVOLUTIONENGAGEMENTNONHEALTHEQUIPMENT</vt:lpstr>
      <vt:lpstr>CCM_Budget_Year2!CCMEVOLUTIONENGAGEMENTNONHEALTHEQUIPMENT</vt:lpstr>
      <vt:lpstr>'CCM_Budget_Year2 '!CCMEVOLUTIONENGAGEMENTNONHEALTHEQUIPMENT</vt:lpstr>
      <vt:lpstr>CCM_Budget_Year3!CCMEVOLUTIONENGAGEMENTNONHEALTHEQUIPMENT</vt:lpstr>
      <vt:lpstr>CCM_Budget_Year4!CCMEVOLUTIONENGAGEMENTNONHEALTHEQUIPMENT</vt:lpstr>
      <vt:lpstr>DataExtraction_CashReconcil!CCMEVOLUTIONENGAGEMENTNONHEALTHEQUIPMENT</vt:lpstr>
      <vt:lpstr>FormulaGraphs_Year2!CCMEVOLUTIONENGAGEMENTNONHEALTHEQUIPMENT</vt:lpstr>
      <vt:lpstr>FormulaGraphs_Year3!CCMEVOLUTIONENGAGEMENTNONHEALTHEQUIPMENT</vt:lpstr>
      <vt:lpstr>FormulaGraphs_Year4!CCMEVOLUTIONENGAGEMENTNONHEALTHEQUIPMENT</vt:lpstr>
      <vt:lpstr>SUMMARY!CCMEVOLUTIONENGAGEMENTNONHEALTHEQUIPMENT</vt:lpstr>
      <vt:lpstr>Summary_Graphs_Year4!CCMEVOLUTIONENGAGEMENTNONHEALTHEQUIPMENT</vt:lpstr>
      <vt:lpstr>CCMEVOLUTIONENGAGEMENTNONHEALTHEQUIPMENT</vt:lpstr>
      <vt:lpstr>CCM_Budget_Year1!CCMEVOLUTIONENGAGEMENTTRAVELRELATEDCOSTS</vt:lpstr>
      <vt:lpstr>CCM_Budget_Year2!CCMEVOLUTIONENGAGEMENTTRAVELRELATEDCOSTS</vt:lpstr>
      <vt:lpstr>'CCM_Budget_Year2 '!CCMEVOLUTIONENGAGEMENTTRAVELRELATEDCOSTS</vt:lpstr>
      <vt:lpstr>CCM_Budget_Year3!CCMEVOLUTIONENGAGEMENTTRAVELRELATEDCOSTS</vt:lpstr>
      <vt:lpstr>CCM_Budget_Year4!CCMEVOLUTIONENGAGEMENTTRAVELRELATEDCOSTS</vt:lpstr>
      <vt:lpstr>DataExtraction_CashReconcil!CCMEVOLUTIONENGAGEMENTTRAVELRELATEDCOSTS</vt:lpstr>
      <vt:lpstr>FormulaGraphs_Year2!CCMEVOLUTIONENGAGEMENTTRAVELRELATEDCOSTS</vt:lpstr>
      <vt:lpstr>FormulaGraphs_Year3!CCMEVOLUTIONENGAGEMENTTRAVELRELATEDCOSTS</vt:lpstr>
      <vt:lpstr>FormulaGraphs_Year4!CCMEVOLUTIONENGAGEMENTTRAVELRELATEDCOSTS</vt:lpstr>
      <vt:lpstr>SUMMARY!CCMEVOLUTIONENGAGEMENTTRAVELRELATEDCOSTS</vt:lpstr>
      <vt:lpstr>Summary_Graphs_Year4!CCMEVOLUTIONENGAGEMENTTRAVELRELATEDCOSTS</vt:lpstr>
      <vt:lpstr>CCMEVOLUTIONENGAGEMENTTRAVELRELATEDCOSTS</vt:lpstr>
      <vt:lpstr>CCM_Budget_Year1!CCMEVOLUTIONOPERATIONS</vt:lpstr>
      <vt:lpstr>CCM_Budget_Year2!CCMEVOLUTIONOPERATIONS</vt:lpstr>
      <vt:lpstr>'CCM_Budget_Year2 '!CCMEVOLUTIONOPERATIONS</vt:lpstr>
      <vt:lpstr>CCM_Budget_Year3!CCMEVOLUTIONOPERATIONS</vt:lpstr>
      <vt:lpstr>CCM_Budget_Year4!CCMEVOLUTIONOPERATIONS</vt:lpstr>
      <vt:lpstr>DataExtraction_CashReconcil!CCMEVOLUTIONOPERATIONS</vt:lpstr>
      <vt:lpstr>FormulaGraphs_Year2!CCMEVOLUTIONOPERATIONS</vt:lpstr>
      <vt:lpstr>FormulaGraphs_Year3!CCMEVOLUTIONOPERATIONS</vt:lpstr>
      <vt:lpstr>FormulaGraphs_Year4!CCMEVOLUTIONOPERATIONS</vt:lpstr>
      <vt:lpstr>SUMMARY!CCMEVOLUTIONOPERATIONS</vt:lpstr>
      <vt:lpstr>Summary_Graphs_Year4!CCMEVOLUTIONOPERATIONS</vt:lpstr>
      <vt:lpstr>CCMEVOLUTIONOPERATIONS</vt:lpstr>
      <vt:lpstr>CCM_Budget_Year1!CCMEVOLUTIONOPERATIONSCOMMUNICATIONMATERIALANDPUBLICATIONS</vt:lpstr>
      <vt:lpstr>CCM_Budget_Year2!CCMEVOLUTIONOPERATIONSCOMMUNICATIONMATERIALANDPUBLICATIONS</vt:lpstr>
      <vt:lpstr>'CCM_Budget_Year2 '!CCMEVOLUTIONOPERATIONSCOMMUNICATIONMATERIALANDPUBLICATIONS</vt:lpstr>
      <vt:lpstr>CCM_Budget_Year3!CCMEVOLUTIONOPERATIONSCOMMUNICATIONMATERIALANDPUBLICATIONS</vt:lpstr>
      <vt:lpstr>CCM_Budget_Year4!CCMEVOLUTIONOPERATIONSCOMMUNICATIONMATERIALANDPUBLICATIONS</vt:lpstr>
      <vt:lpstr>DataExtraction_CashReconcil!CCMEVOLUTIONOPERATIONSCOMMUNICATIONMATERIALANDPUBLICATIONS</vt:lpstr>
      <vt:lpstr>FormulaGraphs_Year2!CCMEVOLUTIONOPERATIONSCOMMUNICATIONMATERIALANDPUBLICATIONS</vt:lpstr>
      <vt:lpstr>FormulaGraphs_Year3!CCMEVOLUTIONOPERATIONSCOMMUNICATIONMATERIALANDPUBLICATIONS</vt:lpstr>
      <vt:lpstr>FormulaGraphs_Year4!CCMEVOLUTIONOPERATIONSCOMMUNICATIONMATERIALANDPUBLICATIONS</vt:lpstr>
      <vt:lpstr>SUMMARY!CCMEVOLUTIONOPERATIONSCOMMUNICATIONMATERIALANDPUBLICATIONS</vt:lpstr>
      <vt:lpstr>Summary_Graphs_Year4!CCMEVOLUTIONOPERATIONSCOMMUNICATIONMATERIALANDPUBLICATIONS</vt:lpstr>
      <vt:lpstr>CCMEVOLUTIONOPERATIONSCOMMUNICATIONMATERIALANDPUBLICATIONS</vt:lpstr>
      <vt:lpstr>CCM_Budget_Year1!CCMEVOLUTIONOPERATIONSEXTERNALPROFESSIONALSERVICES</vt:lpstr>
      <vt:lpstr>CCM_Budget_Year2!CCMEVOLUTIONOPERATIONSEXTERNALPROFESSIONALSERVICES</vt:lpstr>
      <vt:lpstr>'CCM_Budget_Year2 '!CCMEVOLUTIONOPERATIONSEXTERNALPROFESSIONALSERVICES</vt:lpstr>
      <vt:lpstr>CCM_Budget_Year3!CCMEVOLUTIONOPERATIONSEXTERNALPROFESSIONALSERVICES</vt:lpstr>
      <vt:lpstr>CCM_Budget_Year4!CCMEVOLUTIONOPERATIONSEXTERNALPROFESSIONALSERVICES</vt:lpstr>
      <vt:lpstr>DataExtraction_CashReconcil!CCMEVOLUTIONOPERATIONSEXTERNALPROFESSIONALSERVICES</vt:lpstr>
      <vt:lpstr>FormulaGraphs_Year2!CCMEVOLUTIONOPERATIONSEXTERNALPROFESSIONALSERVICES</vt:lpstr>
      <vt:lpstr>FormulaGraphs_Year3!CCMEVOLUTIONOPERATIONSEXTERNALPROFESSIONALSERVICES</vt:lpstr>
      <vt:lpstr>FormulaGraphs_Year4!CCMEVOLUTIONOPERATIONSEXTERNALPROFESSIONALSERVICES</vt:lpstr>
      <vt:lpstr>SUMMARY!CCMEVOLUTIONOPERATIONSEXTERNALPROFESSIONALSERVICES</vt:lpstr>
      <vt:lpstr>Summary_Graphs_Year4!CCMEVOLUTIONOPERATIONSEXTERNALPROFESSIONALSERVICES</vt:lpstr>
      <vt:lpstr>CCMEVOLUTIONOPERATIONSEXTERNALPROFESSIONALSERVICES</vt:lpstr>
      <vt:lpstr>CCM_Budget_Year1!CCMEVOLUTIONOPERATIONSTRAVELRELATEDCOSTS</vt:lpstr>
      <vt:lpstr>CCM_Budget_Year2!CCMEVOLUTIONOPERATIONSTRAVELRELATEDCOSTS</vt:lpstr>
      <vt:lpstr>'CCM_Budget_Year2 '!CCMEVOLUTIONOPERATIONSTRAVELRELATEDCOSTS</vt:lpstr>
      <vt:lpstr>CCM_Budget_Year3!CCMEVOLUTIONOPERATIONSTRAVELRELATEDCOSTS</vt:lpstr>
      <vt:lpstr>CCM_Budget_Year4!CCMEVOLUTIONOPERATIONSTRAVELRELATEDCOSTS</vt:lpstr>
      <vt:lpstr>DataExtraction_CashReconcil!CCMEVOLUTIONOPERATIONSTRAVELRELATEDCOSTS</vt:lpstr>
      <vt:lpstr>FormulaGraphs_Year2!CCMEVOLUTIONOPERATIONSTRAVELRELATEDCOSTS</vt:lpstr>
      <vt:lpstr>FormulaGraphs_Year3!CCMEVOLUTIONOPERATIONSTRAVELRELATEDCOSTS</vt:lpstr>
      <vt:lpstr>FormulaGraphs_Year4!CCMEVOLUTIONOPERATIONSTRAVELRELATEDCOSTS</vt:lpstr>
      <vt:lpstr>SUMMARY!CCMEVOLUTIONOPERATIONSTRAVELRELATEDCOSTS</vt:lpstr>
      <vt:lpstr>Summary_Graphs_Year4!CCMEVOLUTIONOPERATIONSTRAVELRELATEDCOSTS</vt:lpstr>
      <vt:lpstr>CCMEVOLUTIONOPERATIONSTRAVELRELATEDCOSTS</vt:lpstr>
      <vt:lpstr>CCM_Budget_Year1!CCMEVOLUTIONOVERSIGHT</vt:lpstr>
      <vt:lpstr>CCM_Budget_Year2!CCMEVOLUTIONOVERSIGHT</vt:lpstr>
      <vt:lpstr>'CCM_Budget_Year2 '!CCMEVOLUTIONOVERSIGHT</vt:lpstr>
      <vt:lpstr>CCM_Budget_Year3!CCMEVOLUTIONOVERSIGHT</vt:lpstr>
      <vt:lpstr>CCM_Budget_Year4!CCMEVOLUTIONOVERSIGHT</vt:lpstr>
      <vt:lpstr>DataExtraction_CashReconcil!CCMEVOLUTIONOVERSIGHT</vt:lpstr>
      <vt:lpstr>FormulaGraphs_Year2!CCMEVOLUTIONOVERSIGHT</vt:lpstr>
      <vt:lpstr>FormulaGraphs_Year3!CCMEVOLUTIONOVERSIGHT</vt:lpstr>
      <vt:lpstr>FormulaGraphs_Year4!CCMEVOLUTIONOVERSIGHT</vt:lpstr>
      <vt:lpstr>SUMMARY!CCMEVOLUTIONOVERSIGHT</vt:lpstr>
      <vt:lpstr>Summary_Graphs_Year4!CCMEVOLUTIONOVERSIGHT</vt:lpstr>
      <vt:lpstr>CCMEVOLUTIONOVERSIGHT</vt:lpstr>
      <vt:lpstr>CCM_Budget_Year1!CCMEVOLUTIONOVERSIGHTEXTERNALPROFESSIONALSERVICES</vt:lpstr>
      <vt:lpstr>CCM_Budget_Year2!CCMEVOLUTIONOVERSIGHTEXTERNALPROFESSIONALSERVICES</vt:lpstr>
      <vt:lpstr>'CCM_Budget_Year2 '!CCMEVOLUTIONOVERSIGHTEXTERNALPROFESSIONALSERVICES</vt:lpstr>
      <vt:lpstr>CCM_Budget_Year3!CCMEVOLUTIONOVERSIGHTEXTERNALPROFESSIONALSERVICES</vt:lpstr>
      <vt:lpstr>CCM_Budget_Year4!CCMEVOLUTIONOVERSIGHTEXTERNALPROFESSIONALSERVICES</vt:lpstr>
      <vt:lpstr>DataExtraction_CashReconcil!CCMEVOLUTIONOVERSIGHTEXTERNALPROFESSIONALSERVICES</vt:lpstr>
      <vt:lpstr>FormulaGraphs_Year2!CCMEVOLUTIONOVERSIGHTEXTERNALPROFESSIONALSERVICES</vt:lpstr>
      <vt:lpstr>FormulaGraphs_Year3!CCMEVOLUTIONOVERSIGHTEXTERNALPROFESSIONALSERVICES</vt:lpstr>
      <vt:lpstr>FormulaGraphs_Year4!CCMEVOLUTIONOVERSIGHTEXTERNALPROFESSIONALSERVICES</vt:lpstr>
      <vt:lpstr>SUMMARY!CCMEVOLUTIONOVERSIGHTEXTERNALPROFESSIONALSERVICES</vt:lpstr>
      <vt:lpstr>Summary_Graphs_Year4!CCMEVOLUTIONOVERSIGHTEXTERNALPROFESSIONALSERVICES</vt:lpstr>
      <vt:lpstr>CCMEVOLUTIONOVERSIGHTEXTERNALPROFESSIONALSERVICES</vt:lpstr>
      <vt:lpstr>CCM_Budget_Year1!CCMEVOLUTIONOVERSIGHTHUMANRESOURCES</vt:lpstr>
      <vt:lpstr>CCM_Budget_Year2!CCMEVOLUTIONOVERSIGHTHUMANRESOURCES</vt:lpstr>
      <vt:lpstr>'CCM_Budget_Year2 '!CCMEVOLUTIONOVERSIGHTHUMANRESOURCES</vt:lpstr>
      <vt:lpstr>CCM_Budget_Year3!CCMEVOLUTIONOVERSIGHTHUMANRESOURCES</vt:lpstr>
      <vt:lpstr>CCM_Budget_Year4!CCMEVOLUTIONOVERSIGHTHUMANRESOURCES</vt:lpstr>
      <vt:lpstr>DataExtraction_CashReconcil!CCMEVOLUTIONOVERSIGHTHUMANRESOURCES</vt:lpstr>
      <vt:lpstr>FormulaGraphs_Year2!CCMEVOLUTIONOVERSIGHTHUMANRESOURCES</vt:lpstr>
      <vt:lpstr>FormulaGraphs_Year3!CCMEVOLUTIONOVERSIGHTHUMANRESOURCES</vt:lpstr>
      <vt:lpstr>FormulaGraphs_Year4!CCMEVOLUTIONOVERSIGHTHUMANRESOURCES</vt:lpstr>
      <vt:lpstr>SUMMARY!CCMEVOLUTIONOVERSIGHTHUMANRESOURCES</vt:lpstr>
      <vt:lpstr>Summary_Graphs_Year4!CCMEVOLUTIONOVERSIGHTHUMANRESOURCES</vt:lpstr>
      <vt:lpstr>CCMEVOLUTIONOVERSIGHTHUMANRESOURCES</vt:lpstr>
      <vt:lpstr>CCM_Budget_Year1!CCMEVOLUTIONOVERSIGHTNONHEALTHEQUIPMENT</vt:lpstr>
      <vt:lpstr>CCM_Budget_Year2!CCMEVOLUTIONOVERSIGHTNONHEALTHEQUIPMENT</vt:lpstr>
      <vt:lpstr>'CCM_Budget_Year2 '!CCMEVOLUTIONOVERSIGHTNONHEALTHEQUIPMENT</vt:lpstr>
      <vt:lpstr>CCM_Budget_Year3!CCMEVOLUTIONOVERSIGHTNONHEALTHEQUIPMENT</vt:lpstr>
      <vt:lpstr>CCM_Budget_Year4!CCMEVOLUTIONOVERSIGHTNONHEALTHEQUIPMENT</vt:lpstr>
      <vt:lpstr>DataExtraction_CashReconcil!CCMEVOLUTIONOVERSIGHTNONHEALTHEQUIPMENT</vt:lpstr>
      <vt:lpstr>FormulaGraphs_Year2!CCMEVOLUTIONOVERSIGHTNONHEALTHEQUIPMENT</vt:lpstr>
      <vt:lpstr>FormulaGraphs_Year3!CCMEVOLUTIONOVERSIGHTNONHEALTHEQUIPMENT</vt:lpstr>
      <vt:lpstr>FormulaGraphs_Year4!CCMEVOLUTIONOVERSIGHTNONHEALTHEQUIPMENT</vt:lpstr>
      <vt:lpstr>SUMMARY!CCMEVOLUTIONOVERSIGHTNONHEALTHEQUIPMENT</vt:lpstr>
      <vt:lpstr>Summary_Graphs_Year4!CCMEVOLUTIONOVERSIGHTNONHEALTHEQUIPMENT</vt:lpstr>
      <vt:lpstr>CCMEVOLUTIONOVERSIGHTNONHEALTHEQUIPMENT</vt:lpstr>
      <vt:lpstr>CCM_Budget_Year1!CCMEVOLUTIONOVERSIGHTTRAVELRELATEDCOSTS</vt:lpstr>
      <vt:lpstr>CCM_Budget_Year2!CCMEVOLUTIONOVERSIGHTTRAVELRELATEDCOSTS</vt:lpstr>
      <vt:lpstr>'CCM_Budget_Year2 '!CCMEVOLUTIONOVERSIGHTTRAVELRELATEDCOSTS</vt:lpstr>
      <vt:lpstr>CCM_Budget_Year3!CCMEVOLUTIONOVERSIGHTTRAVELRELATEDCOSTS</vt:lpstr>
      <vt:lpstr>CCM_Budget_Year4!CCMEVOLUTIONOVERSIGHTTRAVELRELATEDCOSTS</vt:lpstr>
      <vt:lpstr>DataExtraction_CashReconcil!CCMEVOLUTIONOVERSIGHTTRAVELRELATEDCOSTS</vt:lpstr>
      <vt:lpstr>FormulaGraphs_Year2!CCMEVOLUTIONOVERSIGHTTRAVELRELATEDCOSTS</vt:lpstr>
      <vt:lpstr>FormulaGraphs_Year3!CCMEVOLUTIONOVERSIGHTTRAVELRELATEDCOSTS</vt:lpstr>
      <vt:lpstr>FormulaGraphs_Year4!CCMEVOLUTIONOVERSIGHTTRAVELRELATEDCOSTS</vt:lpstr>
      <vt:lpstr>SUMMARY!CCMEVOLUTIONOVERSIGHTTRAVELRELATEDCOSTS</vt:lpstr>
      <vt:lpstr>Summary_Graphs_Year4!CCMEVOLUTIONOVERSIGHTTRAVELRELATEDCOSTS</vt:lpstr>
      <vt:lpstr>CCMEVOLUTIONOVERSIGHTTRAVELRELATEDCOSTS</vt:lpstr>
      <vt:lpstr>CCM_Budget_Year1!ccmevolutionpositioning</vt:lpstr>
      <vt:lpstr>CCM_Budget_Year2!ccmevolutionpositioning</vt:lpstr>
      <vt:lpstr>'CCM_Budget_Year2 '!ccmevolutionpositioning</vt:lpstr>
      <vt:lpstr>CCM_Budget_Year3!ccmevolutionpositioning</vt:lpstr>
      <vt:lpstr>CCM_Budget_Year4!ccmevolutionpositioning</vt:lpstr>
      <vt:lpstr>DataExtraction_CashReconcil!ccmevolutionpositioning</vt:lpstr>
      <vt:lpstr>FormulaGraphs_Year2!ccmevolutionpositioning</vt:lpstr>
      <vt:lpstr>FormulaGraphs_Year3!ccmevolutionpositioning</vt:lpstr>
      <vt:lpstr>FormulaGraphs_Year4!ccmevolutionpositioning</vt:lpstr>
      <vt:lpstr>SUMMARY!ccmevolutionpositioning</vt:lpstr>
      <vt:lpstr>Summary_Graphs_Year4!ccmevolutionpositioning</vt:lpstr>
      <vt:lpstr>ccmevolutionpositioning</vt:lpstr>
      <vt:lpstr>CCM_Budget_Year1!CCMEVOLUTIONPOSITIONINGCOMMUNICATIONMATERIALANDPUBLICATIONS</vt:lpstr>
      <vt:lpstr>CCM_Budget_Year2!CCMEVOLUTIONPOSITIONINGCOMMUNICATIONMATERIALANDPUBLICATIONS</vt:lpstr>
      <vt:lpstr>'CCM_Budget_Year2 '!CCMEVOLUTIONPOSITIONINGCOMMUNICATIONMATERIALANDPUBLICATIONS</vt:lpstr>
      <vt:lpstr>CCM_Budget_Year3!CCMEVOLUTIONPOSITIONINGCOMMUNICATIONMATERIALANDPUBLICATIONS</vt:lpstr>
      <vt:lpstr>CCM_Budget_Year4!CCMEVOLUTIONPOSITIONINGCOMMUNICATIONMATERIALANDPUBLICATIONS</vt:lpstr>
      <vt:lpstr>DataExtraction_CashReconcil!CCMEVOLUTIONPOSITIONINGCOMMUNICATIONMATERIALANDPUBLICATIONS</vt:lpstr>
      <vt:lpstr>FormulaGraphs_Year2!CCMEVOLUTIONPOSITIONINGCOMMUNICATIONMATERIALANDPUBLICATIONS</vt:lpstr>
      <vt:lpstr>FormulaGraphs_Year3!CCMEVOLUTIONPOSITIONINGCOMMUNICATIONMATERIALANDPUBLICATIONS</vt:lpstr>
      <vt:lpstr>FormulaGraphs_Year4!CCMEVOLUTIONPOSITIONINGCOMMUNICATIONMATERIALANDPUBLICATIONS</vt:lpstr>
      <vt:lpstr>SUMMARY!CCMEVOLUTIONPOSITIONINGCOMMUNICATIONMATERIALANDPUBLICATIONS</vt:lpstr>
      <vt:lpstr>Summary_Graphs_Year4!CCMEVOLUTIONPOSITIONINGCOMMUNICATIONMATERIALANDPUBLICATIONS</vt:lpstr>
      <vt:lpstr>CCMEVOLUTIONPOSITIONINGCOMMUNICATIONMATERIALANDPUBLICATIONS</vt:lpstr>
      <vt:lpstr>CCM_Budget_Year1!CCMEVOLUTIONPOSITIONINGEXTERNALPROFESSIONALSERVICES</vt:lpstr>
      <vt:lpstr>CCM_Budget_Year2!CCMEVOLUTIONPOSITIONINGEXTERNALPROFESSIONALSERVICES</vt:lpstr>
      <vt:lpstr>'CCM_Budget_Year2 '!CCMEVOLUTIONPOSITIONINGEXTERNALPROFESSIONALSERVICES</vt:lpstr>
      <vt:lpstr>CCM_Budget_Year3!CCMEVOLUTIONPOSITIONINGEXTERNALPROFESSIONALSERVICES</vt:lpstr>
      <vt:lpstr>CCM_Budget_Year4!CCMEVOLUTIONPOSITIONINGEXTERNALPROFESSIONALSERVICES</vt:lpstr>
      <vt:lpstr>DataExtraction_CashReconcil!CCMEVOLUTIONPOSITIONINGEXTERNALPROFESSIONALSERVICES</vt:lpstr>
      <vt:lpstr>FormulaGraphs_Year2!CCMEVOLUTIONPOSITIONINGEXTERNALPROFESSIONALSERVICES</vt:lpstr>
      <vt:lpstr>FormulaGraphs_Year3!CCMEVOLUTIONPOSITIONINGEXTERNALPROFESSIONALSERVICES</vt:lpstr>
      <vt:lpstr>FormulaGraphs_Year4!CCMEVOLUTIONPOSITIONINGEXTERNALPROFESSIONALSERVICES</vt:lpstr>
      <vt:lpstr>SUMMARY!CCMEVOLUTIONPOSITIONINGEXTERNALPROFESSIONALSERVICES</vt:lpstr>
      <vt:lpstr>Summary_Graphs_Year4!CCMEVOLUTIONPOSITIONINGEXTERNALPROFESSIONALSERVICES</vt:lpstr>
      <vt:lpstr>CCMEVOLUTIONPOSITIONINGEXTERNALPROFESSIONALSERVICES</vt:lpstr>
      <vt:lpstr>CCM_Budget_Year1!CCMEVOLUTIONPOSITIONINGTRAVELRELATEDCOSTS</vt:lpstr>
      <vt:lpstr>CCM_Budget_Year2!CCMEVOLUTIONPOSITIONINGTRAVELRELATEDCOSTS</vt:lpstr>
      <vt:lpstr>'CCM_Budget_Year2 '!CCMEVOLUTIONPOSITIONINGTRAVELRELATEDCOSTS</vt:lpstr>
      <vt:lpstr>CCM_Budget_Year3!CCMEVOLUTIONPOSITIONINGTRAVELRELATEDCOSTS</vt:lpstr>
      <vt:lpstr>CCM_Budget_Year4!CCMEVOLUTIONPOSITIONINGTRAVELRELATEDCOSTS</vt:lpstr>
      <vt:lpstr>DataExtraction_CashReconcil!CCMEVOLUTIONPOSITIONINGTRAVELRELATEDCOSTS</vt:lpstr>
      <vt:lpstr>FormulaGraphs_Year2!CCMEVOLUTIONPOSITIONINGTRAVELRELATEDCOSTS</vt:lpstr>
      <vt:lpstr>FormulaGraphs_Year3!CCMEVOLUTIONPOSITIONINGTRAVELRELATEDCOSTS</vt:lpstr>
      <vt:lpstr>FormulaGraphs_Year4!CCMEVOLUTIONPOSITIONINGTRAVELRELATEDCOSTS</vt:lpstr>
      <vt:lpstr>SUMMARY!CCMEVOLUTIONPOSITIONINGTRAVELRELATEDCOSTS</vt:lpstr>
      <vt:lpstr>Summary_Graphs_Year4!CCMEVOLUTIONPOSITIONINGTRAVELRELATEDCOSTS</vt:lpstr>
      <vt:lpstr>CCMEVOLUTIONPOSITIONINGTRAVELRELATEDCOSTS</vt:lpstr>
      <vt:lpstr>CCM_Budget_Year1!CCMFundingAgreement</vt:lpstr>
      <vt:lpstr>CCM_Budget_Year2!CCMFundingAgreement</vt:lpstr>
      <vt:lpstr>'CCM_Budget_Year2 '!CCMFundingAgreement</vt:lpstr>
      <vt:lpstr>CCM_Budget_Year3!CCMFundingAgreement</vt:lpstr>
      <vt:lpstr>CCM_Budget_Year4!CCMFundingAgreement</vt:lpstr>
      <vt:lpstr>DataExtraction_CashReconcil!CCMFundingAgreement</vt:lpstr>
      <vt:lpstr>FormulaGraphs_Year2!CCMFundingAgreement</vt:lpstr>
      <vt:lpstr>FormulaGraphs_Year3!CCMFundingAgreement</vt:lpstr>
      <vt:lpstr>FormulaGraphs_Year4!CCMFundingAgreement</vt:lpstr>
      <vt:lpstr>SUMMARY!CCMFundingAgreement</vt:lpstr>
      <vt:lpstr>Summary_Graphs_Year4!CCMFundingAgreement</vt:lpstr>
      <vt:lpstr>CCMFundingAgreement</vt:lpstr>
      <vt:lpstr>CCM_Budget_Year1!CCMFUNDINGAGREEMENTENGAGEMENT</vt:lpstr>
      <vt:lpstr>CCM_Budget_Year2!CCMFUNDINGAGREEMENTENGAGEMENT</vt:lpstr>
      <vt:lpstr>'CCM_Budget_Year2 '!CCMFUNDINGAGREEMENTENGAGEMENT</vt:lpstr>
      <vt:lpstr>CCM_Budget_Year3!CCMFUNDINGAGREEMENTENGAGEMENT</vt:lpstr>
      <vt:lpstr>CCM_Budget_Year4!CCMFUNDINGAGREEMENTENGAGEMENT</vt:lpstr>
      <vt:lpstr>DataExtraction_CashReconcil!CCMFUNDINGAGREEMENTENGAGEMENT</vt:lpstr>
      <vt:lpstr>FormulaGraphs_Year2!CCMFUNDINGAGREEMENTENGAGEMENT</vt:lpstr>
      <vt:lpstr>FormulaGraphs_Year3!CCMFUNDINGAGREEMENTENGAGEMENT</vt:lpstr>
      <vt:lpstr>FormulaGraphs_Year4!CCMFUNDINGAGREEMENTENGAGEMENT</vt:lpstr>
      <vt:lpstr>SUMMARY!CCMFUNDINGAGREEMENTENGAGEMENT</vt:lpstr>
      <vt:lpstr>Summary_Graphs_Year4!CCMFUNDINGAGREEMENTENGAGEMENT</vt:lpstr>
      <vt:lpstr>CCMFUNDINGAGREEMENTENGAGEMENT</vt:lpstr>
      <vt:lpstr>CCM_Budget_Year1!CCMFUNDINGAGREEMENTENGAGEMENTCOMMUNICATIONMATERIALANDPUBLICATIONS</vt:lpstr>
      <vt:lpstr>CCM_Budget_Year2!CCMFUNDINGAGREEMENTENGAGEMENTCOMMUNICATIONMATERIALANDPUBLICATIONS</vt:lpstr>
      <vt:lpstr>'CCM_Budget_Year2 '!CCMFUNDINGAGREEMENTENGAGEMENTCOMMUNICATIONMATERIALANDPUBLICATIONS</vt:lpstr>
      <vt:lpstr>CCM_Budget_Year3!CCMFUNDINGAGREEMENTENGAGEMENTCOMMUNICATIONMATERIALANDPUBLICATIONS</vt:lpstr>
      <vt:lpstr>CCM_Budget_Year4!CCMFUNDINGAGREEMENTENGAGEMENTCOMMUNICATIONMATERIALANDPUBLICATIONS</vt:lpstr>
      <vt:lpstr>DataExtraction_CashReconcil!CCMFUNDINGAGREEMENTENGAGEMENTCOMMUNICATIONMATERIALANDPUBLICATIONS</vt:lpstr>
      <vt:lpstr>FormulaGraphs_Year2!CCMFUNDINGAGREEMENTENGAGEMENTCOMMUNICATIONMATERIALANDPUBLICATIONS</vt:lpstr>
      <vt:lpstr>FormulaGraphs_Year3!CCMFUNDINGAGREEMENTENGAGEMENTCOMMUNICATIONMATERIALANDPUBLICATIONS</vt:lpstr>
      <vt:lpstr>FormulaGraphs_Year4!CCMFUNDINGAGREEMENTENGAGEMENTCOMMUNICATIONMATERIALANDPUBLICATIONS</vt:lpstr>
      <vt:lpstr>SUMMARY!CCMFUNDINGAGREEMENTENGAGEMENTCOMMUNICATIONMATERIALANDPUBLICATIONS</vt:lpstr>
      <vt:lpstr>Summary_Graphs_Year4!CCMFUNDINGAGREEMENTENGAGEMENTCOMMUNICATIONMATERIALANDPUBLICATIONS</vt:lpstr>
      <vt:lpstr>CCMFUNDINGAGREEMENTENGAGEMENTCOMMUNICATIONMATERIALANDPUBLICATIONS</vt:lpstr>
      <vt:lpstr>CCM_Budget_Year1!CCMFUNDINGAGREEMENTENGAGEMENTEXTERNALPROFESSIONALSERVICES</vt:lpstr>
      <vt:lpstr>CCM_Budget_Year2!CCMFUNDINGAGREEMENTENGAGEMENTEXTERNALPROFESSIONALSERVICES</vt:lpstr>
      <vt:lpstr>'CCM_Budget_Year2 '!CCMFUNDINGAGREEMENTENGAGEMENTEXTERNALPROFESSIONALSERVICES</vt:lpstr>
      <vt:lpstr>CCM_Budget_Year3!CCMFUNDINGAGREEMENTENGAGEMENTEXTERNALPROFESSIONALSERVICES</vt:lpstr>
      <vt:lpstr>CCM_Budget_Year4!CCMFUNDINGAGREEMENTENGAGEMENTEXTERNALPROFESSIONALSERVICES</vt:lpstr>
      <vt:lpstr>DataExtraction_CashReconcil!CCMFUNDINGAGREEMENTENGAGEMENTEXTERNALPROFESSIONALSERVICES</vt:lpstr>
      <vt:lpstr>FormulaGraphs_Year2!CCMFUNDINGAGREEMENTENGAGEMENTEXTERNALPROFESSIONALSERVICES</vt:lpstr>
      <vt:lpstr>FormulaGraphs_Year3!CCMFUNDINGAGREEMENTENGAGEMENTEXTERNALPROFESSIONALSERVICES</vt:lpstr>
      <vt:lpstr>FormulaGraphs_Year4!CCMFUNDINGAGREEMENTENGAGEMENTEXTERNALPROFESSIONALSERVICES</vt:lpstr>
      <vt:lpstr>SUMMARY!CCMFUNDINGAGREEMENTENGAGEMENTEXTERNALPROFESSIONALSERVICES</vt:lpstr>
      <vt:lpstr>Summary_Graphs_Year4!CCMFUNDINGAGREEMENTENGAGEMENTEXTERNALPROFESSIONALSERVICES</vt:lpstr>
      <vt:lpstr>CCMFUNDINGAGREEMENTENGAGEMENTEXTERNALPROFESSIONALSERVICES</vt:lpstr>
      <vt:lpstr>CCM_Budget_Year1!CCMFUNDINGAGREEMENTENGAGEMENTNONHEALTHEQUIPMENT</vt:lpstr>
      <vt:lpstr>CCM_Budget_Year2!CCMFUNDINGAGREEMENTENGAGEMENTNONHEALTHEQUIPMENT</vt:lpstr>
      <vt:lpstr>'CCM_Budget_Year2 '!CCMFUNDINGAGREEMENTENGAGEMENTNONHEALTHEQUIPMENT</vt:lpstr>
      <vt:lpstr>CCM_Budget_Year3!CCMFUNDINGAGREEMENTENGAGEMENTNONHEALTHEQUIPMENT</vt:lpstr>
      <vt:lpstr>CCM_Budget_Year4!CCMFUNDINGAGREEMENTENGAGEMENTNONHEALTHEQUIPMENT</vt:lpstr>
      <vt:lpstr>DataExtraction_CashReconcil!CCMFUNDINGAGREEMENTENGAGEMENTNONHEALTHEQUIPMENT</vt:lpstr>
      <vt:lpstr>FormulaGraphs_Year2!CCMFUNDINGAGREEMENTENGAGEMENTNONHEALTHEQUIPMENT</vt:lpstr>
      <vt:lpstr>FormulaGraphs_Year3!CCMFUNDINGAGREEMENTENGAGEMENTNONHEALTHEQUIPMENT</vt:lpstr>
      <vt:lpstr>FormulaGraphs_Year4!CCMFUNDINGAGREEMENTENGAGEMENTNONHEALTHEQUIPMENT</vt:lpstr>
      <vt:lpstr>SUMMARY!CCMFUNDINGAGREEMENTENGAGEMENTNONHEALTHEQUIPMENT</vt:lpstr>
      <vt:lpstr>Summary_Graphs_Year4!CCMFUNDINGAGREEMENTENGAGEMENTNONHEALTHEQUIPMENT</vt:lpstr>
      <vt:lpstr>CCMFUNDINGAGREEMENTENGAGEMENTNONHEALTHEQUIPMENT</vt:lpstr>
      <vt:lpstr>CCM_Budget_Year1!CCMFUNDINGAGREEMENTENGAGEMENTTRAVELRELATEDCOSTS</vt:lpstr>
      <vt:lpstr>CCM_Budget_Year2!CCMFUNDINGAGREEMENTENGAGEMENTTRAVELRELATEDCOSTS</vt:lpstr>
      <vt:lpstr>'CCM_Budget_Year2 '!CCMFUNDINGAGREEMENTENGAGEMENTTRAVELRELATEDCOSTS</vt:lpstr>
      <vt:lpstr>CCM_Budget_Year3!CCMFUNDINGAGREEMENTENGAGEMENTTRAVELRELATEDCOSTS</vt:lpstr>
      <vt:lpstr>CCM_Budget_Year4!CCMFUNDINGAGREEMENTENGAGEMENTTRAVELRELATEDCOSTS</vt:lpstr>
      <vt:lpstr>DataExtraction_CashReconcil!CCMFUNDINGAGREEMENTENGAGEMENTTRAVELRELATEDCOSTS</vt:lpstr>
      <vt:lpstr>FormulaGraphs_Year2!CCMFUNDINGAGREEMENTENGAGEMENTTRAVELRELATEDCOSTS</vt:lpstr>
      <vt:lpstr>FormulaGraphs_Year3!CCMFUNDINGAGREEMENTENGAGEMENTTRAVELRELATEDCOSTS</vt:lpstr>
      <vt:lpstr>FormulaGraphs_Year4!CCMFUNDINGAGREEMENTENGAGEMENTTRAVELRELATEDCOSTS</vt:lpstr>
      <vt:lpstr>SUMMARY!CCMFUNDINGAGREEMENTENGAGEMENTTRAVELRELATEDCOSTS</vt:lpstr>
      <vt:lpstr>Summary_Graphs_Year4!CCMFUNDINGAGREEMENTENGAGEMENTTRAVELRELATEDCOSTS</vt:lpstr>
      <vt:lpstr>CCMFUNDINGAGREEMENTENGAGEMENTTRAVELRELATEDCOSTS</vt:lpstr>
      <vt:lpstr>CCM_Budget_Year1!CCMFUNDINGAGREEMENTOPERATIONS</vt:lpstr>
      <vt:lpstr>CCM_Budget_Year2!CCMFUNDINGAGREEMENTOPERATIONS</vt:lpstr>
      <vt:lpstr>'CCM_Budget_Year2 '!CCMFUNDINGAGREEMENTOPERATIONS</vt:lpstr>
      <vt:lpstr>CCM_Budget_Year3!CCMFUNDINGAGREEMENTOPERATIONS</vt:lpstr>
      <vt:lpstr>CCM_Budget_Year4!CCMFUNDINGAGREEMENTOPERATIONS</vt:lpstr>
      <vt:lpstr>DataExtraction_CashReconcil!CCMFUNDINGAGREEMENTOPERATIONS</vt:lpstr>
      <vt:lpstr>FormulaGraphs_Year2!CCMFUNDINGAGREEMENTOPERATIONS</vt:lpstr>
      <vt:lpstr>FormulaGraphs_Year3!CCMFUNDINGAGREEMENTOPERATIONS</vt:lpstr>
      <vt:lpstr>FormulaGraphs_Year4!CCMFUNDINGAGREEMENTOPERATIONS</vt:lpstr>
      <vt:lpstr>SUMMARY!CCMFUNDINGAGREEMENTOPERATIONS</vt:lpstr>
      <vt:lpstr>Summary_Graphs_Year4!CCMFUNDINGAGREEMENTOPERATIONS</vt:lpstr>
      <vt:lpstr>CCMFUNDINGAGREEMENTOPERATIONS</vt:lpstr>
      <vt:lpstr>CCM_Budget_Year1!CCMFUNDINGAGREEMENTOPERATIONSCOMMUNICATIONMATERIALANDPUBLICATIONS</vt:lpstr>
      <vt:lpstr>CCM_Budget_Year2!CCMFUNDINGAGREEMENTOPERATIONSCOMMUNICATIONMATERIALANDPUBLICATIONS</vt:lpstr>
      <vt:lpstr>'CCM_Budget_Year2 '!CCMFUNDINGAGREEMENTOPERATIONSCOMMUNICATIONMATERIALANDPUBLICATIONS</vt:lpstr>
      <vt:lpstr>CCM_Budget_Year3!CCMFUNDINGAGREEMENTOPERATIONSCOMMUNICATIONMATERIALANDPUBLICATIONS</vt:lpstr>
      <vt:lpstr>CCM_Budget_Year4!CCMFUNDINGAGREEMENTOPERATIONSCOMMUNICATIONMATERIALANDPUBLICATIONS</vt:lpstr>
      <vt:lpstr>DataExtraction_CashReconcil!CCMFUNDINGAGREEMENTOPERATIONSCOMMUNICATIONMATERIALANDPUBLICATIONS</vt:lpstr>
      <vt:lpstr>FormulaGraphs_Year2!CCMFUNDINGAGREEMENTOPERATIONSCOMMUNICATIONMATERIALANDPUBLICATIONS</vt:lpstr>
      <vt:lpstr>FormulaGraphs_Year3!CCMFUNDINGAGREEMENTOPERATIONSCOMMUNICATIONMATERIALANDPUBLICATIONS</vt:lpstr>
      <vt:lpstr>FormulaGraphs_Year4!CCMFUNDINGAGREEMENTOPERATIONSCOMMUNICATIONMATERIALANDPUBLICATIONS</vt:lpstr>
      <vt:lpstr>SUMMARY!CCMFUNDINGAGREEMENTOPERATIONSCOMMUNICATIONMATERIALANDPUBLICATIONS</vt:lpstr>
      <vt:lpstr>Summary_Graphs_Year4!CCMFUNDINGAGREEMENTOPERATIONSCOMMUNICATIONMATERIALANDPUBLICATIONS</vt:lpstr>
      <vt:lpstr>CCMFUNDINGAGREEMENTOPERATIONSCOMMUNICATIONMATERIALANDPUBLICATIONS</vt:lpstr>
      <vt:lpstr>CCM_Budget_Year1!CCMFUNDINGAGREEMENTOPERATIONSEXTERNALPROFESSIONALSERVICES</vt:lpstr>
      <vt:lpstr>CCM_Budget_Year2!CCMFUNDINGAGREEMENTOPERATIONSEXTERNALPROFESSIONALSERVICES</vt:lpstr>
      <vt:lpstr>'CCM_Budget_Year2 '!CCMFUNDINGAGREEMENTOPERATIONSEXTERNALPROFESSIONALSERVICES</vt:lpstr>
      <vt:lpstr>CCM_Budget_Year3!CCMFUNDINGAGREEMENTOPERATIONSEXTERNALPROFESSIONALSERVICES</vt:lpstr>
      <vt:lpstr>CCM_Budget_Year4!CCMFUNDINGAGREEMENTOPERATIONSEXTERNALPROFESSIONALSERVICES</vt:lpstr>
      <vt:lpstr>DataExtraction_CashReconcil!CCMFUNDINGAGREEMENTOPERATIONSEXTERNALPROFESSIONALSERVICES</vt:lpstr>
      <vt:lpstr>FormulaGraphs_Year2!CCMFUNDINGAGREEMENTOPERATIONSEXTERNALPROFESSIONALSERVICES</vt:lpstr>
      <vt:lpstr>FormulaGraphs_Year3!CCMFUNDINGAGREEMENTOPERATIONSEXTERNALPROFESSIONALSERVICES</vt:lpstr>
      <vt:lpstr>FormulaGraphs_Year4!CCMFUNDINGAGREEMENTOPERATIONSEXTERNALPROFESSIONALSERVICES</vt:lpstr>
      <vt:lpstr>SUMMARY!CCMFUNDINGAGREEMENTOPERATIONSEXTERNALPROFESSIONALSERVICES</vt:lpstr>
      <vt:lpstr>Summary_Graphs_Year4!CCMFUNDINGAGREEMENTOPERATIONSEXTERNALPROFESSIONALSERVICES</vt:lpstr>
      <vt:lpstr>CCMFUNDINGAGREEMENTOPERATIONSEXTERNALPROFESSIONALSERVICES</vt:lpstr>
      <vt:lpstr>CCM_Budget_Year1!CCMFUNDINGAGREEMENTOPERATIONSHUMANRESOURCES</vt:lpstr>
      <vt:lpstr>CCM_Budget_Year2!CCMFUNDINGAGREEMENTOPERATIONSHUMANRESOURCES</vt:lpstr>
      <vt:lpstr>'CCM_Budget_Year2 '!CCMFUNDINGAGREEMENTOPERATIONSHUMANRESOURCES</vt:lpstr>
      <vt:lpstr>CCM_Budget_Year3!CCMFUNDINGAGREEMENTOPERATIONSHUMANRESOURCES</vt:lpstr>
      <vt:lpstr>CCM_Budget_Year4!CCMFUNDINGAGREEMENTOPERATIONSHUMANRESOURCES</vt:lpstr>
      <vt:lpstr>DataExtraction_CashReconcil!CCMFUNDINGAGREEMENTOPERATIONSHUMANRESOURCES</vt:lpstr>
      <vt:lpstr>FormulaGraphs_Year2!CCMFUNDINGAGREEMENTOPERATIONSHUMANRESOURCES</vt:lpstr>
      <vt:lpstr>FormulaGraphs_Year3!CCMFUNDINGAGREEMENTOPERATIONSHUMANRESOURCES</vt:lpstr>
      <vt:lpstr>FormulaGraphs_Year4!CCMFUNDINGAGREEMENTOPERATIONSHUMANRESOURCES</vt:lpstr>
      <vt:lpstr>SUMMARY!CCMFUNDINGAGREEMENTOPERATIONSHUMANRESOURCES</vt:lpstr>
      <vt:lpstr>Summary_Graphs_Year4!CCMFUNDINGAGREEMENTOPERATIONSHUMANRESOURCES</vt:lpstr>
      <vt:lpstr>CCMFUNDINGAGREEMENTOPERATIONSHUMANRESOURCES</vt:lpstr>
      <vt:lpstr>CCM_Budget_Year1!CCMFUNDINGAGREEMENTOPERATIONSINDIRECTANDOVERHEADCOSTS</vt:lpstr>
      <vt:lpstr>CCM_Budget_Year2!CCMFUNDINGAGREEMENTOPERATIONSINDIRECTANDOVERHEADCOSTS</vt:lpstr>
      <vt:lpstr>'CCM_Budget_Year2 '!CCMFUNDINGAGREEMENTOPERATIONSINDIRECTANDOVERHEADCOSTS</vt:lpstr>
      <vt:lpstr>CCM_Budget_Year3!CCMFUNDINGAGREEMENTOPERATIONSINDIRECTANDOVERHEADCOSTS</vt:lpstr>
      <vt:lpstr>CCM_Budget_Year4!CCMFUNDINGAGREEMENTOPERATIONSINDIRECTANDOVERHEADCOSTS</vt:lpstr>
      <vt:lpstr>DataExtraction_CashReconcil!CCMFUNDINGAGREEMENTOPERATIONSINDIRECTANDOVERHEADCOSTS</vt:lpstr>
      <vt:lpstr>FormulaGraphs_Year2!CCMFUNDINGAGREEMENTOPERATIONSINDIRECTANDOVERHEADCOSTS</vt:lpstr>
      <vt:lpstr>FormulaGraphs_Year3!CCMFUNDINGAGREEMENTOPERATIONSINDIRECTANDOVERHEADCOSTS</vt:lpstr>
      <vt:lpstr>FormulaGraphs_Year4!CCMFUNDINGAGREEMENTOPERATIONSINDIRECTANDOVERHEADCOSTS</vt:lpstr>
      <vt:lpstr>SUMMARY!CCMFUNDINGAGREEMENTOPERATIONSINDIRECTANDOVERHEADCOSTS</vt:lpstr>
      <vt:lpstr>Summary_Graphs_Year4!CCMFUNDINGAGREEMENTOPERATIONSINDIRECTANDOVERHEADCOSTS</vt:lpstr>
      <vt:lpstr>CCMFUNDINGAGREEMENTOPERATIONSINDIRECTANDOVERHEADCOSTS</vt:lpstr>
      <vt:lpstr>CCM_Budget_Year1!CCMFUNDINGAGREEMENTOPERATIONSNONHEALTHEQUIPMENT</vt:lpstr>
      <vt:lpstr>CCM_Budget_Year2!CCMFUNDINGAGREEMENTOPERATIONSNONHEALTHEQUIPMENT</vt:lpstr>
      <vt:lpstr>'CCM_Budget_Year2 '!CCMFUNDINGAGREEMENTOPERATIONSNONHEALTHEQUIPMENT</vt:lpstr>
      <vt:lpstr>CCM_Budget_Year3!CCMFUNDINGAGREEMENTOPERATIONSNONHEALTHEQUIPMENT</vt:lpstr>
      <vt:lpstr>CCM_Budget_Year4!CCMFUNDINGAGREEMENTOPERATIONSNONHEALTHEQUIPMENT</vt:lpstr>
      <vt:lpstr>DataExtraction_CashReconcil!CCMFUNDINGAGREEMENTOPERATIONSNONHEALTHEQUIPMENT</vt:lpstr>
      <vt:lpstr>FormulaGraphs_Year2!CCMFUNDINGAGREEMENTOPERATIONSNONHEALTHEQUIPMENT</vt:lpstr>
      <vt:lpstr>FormulaGraphs_Year3!CCMFUNDINGAGREEMENTOPERATIONSNONHEALTHEQUIPMENT</vt:lpstr>
      <vt:lpstr>FormulaGraphs_Year4!CCMFUNDINGAGREEMENTOPERATIONSNONHEALTHEQUIPMENT</vt:lpstr>
      <vt:lpstr>SUMMARY!CCMFUNDINGAGREEMENTOPERATIONSNONHEALTHEQUIPMENT</vt:lpstr>
      <vt:lpstr>Summary_Graphs_Year4!CCMFUNDINGAGREEMENTOPERATIONSNONHEALTHEQUIPMENT</vt:lpstr>
      <vt:lpstr>CCMFUNDINGAGREEMENTOPERATIONSNONHEALTHEQUIPMENT</vt:lpstr>
      <vt:lpstr>CCM_Budget_Year1!CCMFUNDINGAGREEMENTOPERATIONSTRAVELRELATEDCOSTS</vt:lpstr>
      <vt:lpstr>CCM_Budget_Year2!CCMFUNDINGAGREEMENTOPERATIONSTRAVELRELATEDCOSTS</vt:lpstr>
      <vt:lpstr>'CCM_Budget_Year2 '!CCMFUNDINGAGREEMENTOPERATIONSTRAVELRELATEDCOSTS</vt:lpstr>
      <vt:lpstr>CCM_Budget_Year3!CCMFUNDINGAGREEMENTOPERATIONSTRAVELRELATEDCOSTS</vt:lpstr>
      <vt:lpstr>CCM_Budget_Year4!CCMFUNDINGAGREEMENTOPERATIONSTRAVELRELATEDCOSTS</vt:lpstr>
      <vt:lpstr>DataExtraction_CashReconcil!CCMFUNDINGAGREEMENTOPERATIONSTRAVELRELATEDCOSTS</vt:lpstr>
      <vt:lpstr>FormulaGraphs_Year2!CCMFUNDINGAGREEMENTOPERATIONSTRAVELRELATEDCOSTS</vt:lpstr>
      <vt:lpstr>FormulaGraphs_Year3!CCMFUNDINGAGREEMENTOPERATIONSTRAVELRELATEDCOSTS</vt:lpstr>
      <vt:lpstr>FormulaGraphs_Year4!CCMFUNDINGAGREEMENTOPERATIONSTRAVELRELATEDCOSTS</vt:lpstr>
      <vt:lpstr>SUMMARY!CCMFUNDINGAGREEMENTOPERATIONSTRAVELRELATEDCOSTS</vt:lpstr>
      <vt:lpstr>Summary_Graphs_Year4!CCMFUNDINGAGREEMENTOPERATIONSTRAVELRELATEDCOSTS</vt:lpstr>
      <vt:lpstr>CCMFUNDINGAGREEMENTOPERATIONSTRAVELRELATEDCOSTS</vt:lpstr>
      <vt:lpstr>CCM_Budget_Year1!CCMFUNDINGAGREEMENTOVERSIGHT</vt:lpstr>
      <vt:lpstr>CCM_Budget_Year2!CCMFUNDINGAGREEMENTOVERSIGHT</vt:lpstr>
      <vt:lpstr>'CCM_Budget_Year2 '!CCMFUNDINGAGREEMENTOVERSIGHT</vt:lpstr>
      <vt:lpstr>CCM_Budget_Year3!CCMFUNDINGAGREEMENTOVERSIGHT</vt:lpstr>
      <vt:lpstr>CCM_Budget_Year4!CCMFUNDINGAGREEMENTOVERSIGHT</vt:lpstr>
      <vt:lpstr>DataExtraction_CashReconcil!CCMFUNDINGAGREEMENTOVERSIGHT</vt:lpstr>
      <vt:lpstr>FormulaGraphs_Year2!CCMFUNDINGAGREEMENTOVERSIGHT</vt:lpstr>
      <vt:lpstr>FormulaGraphs_Year3!CCMFUNDINGAGREEMENTOVERSIGHT</vt:lpstr>
      <vt:lpstr>FormulaGraphs_Year4!CCMFUNDINGAGREEMENTOVERSIGHT</vt:lpstr>
      <vt:lpstr>SUMMARY!CCMFUNDINGAGREEMENTOVERSIGHT</vt:lpstr>
      <vt:lpstr>Summary_Graphs_Year4!CCMFUNDINGAGREEMENTOVERSIGHT</vt:lpstr>
      <vt:lpstr>CCMFUNDINGAGREEMENTOVERSIGHT</vt:lpstr>
      <vt:lpstr>CCM_Budget_Year1!CCMFUNDINGAGREEMENTOVERSIGHTCOMMUNICATIONMATERIALANDPUBLICATIONS</vt:lpstr>
      <vt:lpstr>CCM_Budget_Year2!CCMFUNDINGAGREEMENTOVERSIGHTCOMMUNICATIONMATERIALANDPUBLICATIONS</vt:lpstr>
      <vt:lpstr>'CCM_Budget_Year2 '!CCMFUNDINGAGREEMENTOVERSIGHTCOMMUNICATIONMATERIALANDPUBLICATIONS</vt:lpstr>
      <vt:lpstr>CCM_Budget_Year3!CCMFUNDINGAGREEMENTOVERSIGHTCOMMUNICATIONMATERIALANDPUBLICATIONS</vt:lpstr>
      <vt:lpstr>CCM_Budget_Year4!CCMFUNDINGAGREEMENTOVERSIGHTCOMMUNICATIONMATERIALANDPUBLICATIONS</vt:lpstr>
      <vt:lpstr>DataExtraction_CashReconcil!CCMFUNDINGAGREEMENTOVERSIGHTCOMMUNICATIONMATERIALANDPUBLICATIONS</vt:lpstr>
      <vt:lpstr>FormulaGraphs_Year2!CCMFUNDINGAGREEMENTOVERSIGHTCOMMUNICATIONMATERIALANDPUBLICATIONS</vt:lpstr>
      <vt:lpstr>FormulaGraphs_Year3!CCMFUNDINGAGREEMENTOVERSIGHTCOMMUNICATIONMATERIALANDPUBLICATIONS</vt:lpstr>
      <vt:lpstr>FormulaGraphs_Year4!CCMFUNDINGAGREEMENTOVERSIGHTCOMMUNICATIONMATERIALANDPUBLICATIONS</vt:lpstr>
      <vt:lpstr>SUMMARY!CCMFUNDINGAGREEMENTOVERSIGHTCOMMUNICATIONMATERIALANDPUBLICATIONS</vt:lpstr>
      <vt:lpstr>Summary_Graphs_Year4!CCMFUNDINGAGREEMENTOVERSIGHTCOMMUNICATIONMATERIALANDPUBLICATIONS</vt:lpstr>
      <vt:lpstr>CCMFUNDINGAGREEMENTOVERSIGHTCOMMUNICATIONMATERIALANDPUBLICATIONS</vt:lpstr>
      <vt:lpstr>CCM_Budget_Year1!CCMFUNDINGAGREEMENTOVERSIGHTEXTERNALPROFESSIONALSERVICES</vt:lpstr>
      <vt:lpstr>CCM_Budget_Year2!CCMFUNDINGAGREEMENTOVERSIGHTEXTERNALPROFESSIONALSERVICES</vt:lpstr>
      <vt:lpstr>'CCM_Budget_Year2 '!CCMFUNDINGAGREEMENTOVERSIGHTEXTERNALPROFESSIONALSERVICES</vt:lpstr>
      <vt:lpstr>CCM_Budget_Year3!CCMFUNDINGAGREEMENTOVERSIGHTEXTERNALPROFESSIONALSERVICES</vt:lpstr>
      <vt:lpstr>CCM_Budget_Year4!CCMFUNDINGAGREEMENTOVERSIGHTEXTERNALPROFESSIONALSERVICES</vt:lpstr>
      <vt:lpstr>DataExtraction_CashReconcil!CCMFUNDINGAGREEMENTOVERSIGHTEXTERNALPROFESSIONALSERVICES</vt:lpstr>
      <vt:lpstr>FormulaGraphs_Year2!CCMFUNDINGAGREEMENTOVERSIGHTEXTERNALPROFESSIONALSERVICES</vt:lpstr>
      <vt:lpstr>FormulaGraphs_Year3!CCMFUNDINGAGREEMENTOVERSIGHTEXTERNALPROFESSIONALSERVICES</vt:lpstr>
      <vt:lpstr>FormulaGraphs_Year4!CCMFUNDINGAGREEMENTOVERSIGHTEXTERNALPROFESSIONALSERVICES</vt:lpstr>
      <vt:lpstr>SUMMARY!CCMFUNDINGAGREEMENTOVERSIGHTEXTERNALPROFESSIONALSERVICES</vt:lpstr>
      <vt:lpstr>Summary_Graphs_Year4!CCMFUNDINGAGREEMENTOVERSIGHTEXTERNALPROFESSIONALSERVICES</vt:lpstr>
      <vt:lpstr>CCMFUNDINGAGREEMENTOVERSIGHTEXTERNALPROFESSIONALSERVICES</vt:lpstr>
      <vt:lpstr>CCM_Budget_Year1!CCMFUNDINGAGREEMENTOVERSIGHTNONHEALTHEQUIPMENT</vt:lpstr>
      <vt:lpstr>CCM_Budget_Year2!CCMFUNDINGAGREEMENTOVERSIGHTNONHEALTHEQUIPMENT</vt:lpstr>
      <vt:lpstr>'CCM_Budget_Year2 '!CCMFUNDINGAGREEMENTOVERSIGHTNONHEALTHEQUIPMENT</vt:lpstr>
      <vt:lpstr>CCM_Budget_Year3!CCMFUNDINGAGREEMENTOVERSIGHTNONHEALTHEQUIPMENT</vt:lpstr>
      <vt:lpstr>CCM_Budget_Year4!CCMFUNDINGAGREEMENTOVERSIGHTNONHEALTHEQUIPMENT</vt:lpstr>
      <vt:lpstr>DataExtraction_CashReconcil!CCMFUNDINGAGREEMENTOVERSIGHTNONHEALTHEQUIPMENT</vt:lpstr>
      <vt:lpstr>FormulaGraphs_Year2!CCMFUNDINGAGREEMENTOVERSIGHTNONHEALTHEQUIPMENT</vt:lpstr>
      <vt:lpstr>FormulaGraphs_Year3!CCMFUNDINGAGREEMENTOVERSIGHTNONHEALTHEQUIPMENT</vt:lpstr>
      <vt:lpstr>FormulaGraphs_Year4!CCMFUNDINGAGREEMENTOVERSIGHTNONHEALTHEQUIPMENT</vt:lpstr>
      <vt:lpstr>SUMMARY!CCMFUNDINGAGREEMENTOVERSIGHTNONHEALTHEQUIPMENT</vt:lpstr>
      <vt:lpstr>Summary_Graphs_Year4!CCMFUNDINGAGREEMENTOVERSIGHTNONHEALTHEQUIPMENT</vt:lpstr>
      <vt:lpstr>CCMFUNDINGAGREEMENTOVERSIGHTNONHEALTHEQUIPMENT</vt:lpstr>
      <vt:lpstr>CCM_Budget_Year1!CCMFUNDINGAGREEMENTOVERSIGHTTRAVELRELATEDCOSTS</vt:lpstr>
      <vt:lpstr>CCM_Budget_Year2!CCMFUNDINGAGREEMENTOVERSIGHTTRAVELRELATEDCOSTS</vt:lpstr>
      <vt:lpstr>'CCM_Budget_Year2 '!CCMFUNDINGAGREEMENTOVERSIGHTTRAVELRELATEDCOSTS</vt:lpstr>
      <vt:lpstr>CCM_Budget_Year3!CCMFUNDINGAGREEMENTOVERSIGHTTRAVELRELATEDCOSTS</vt:lpstr>
      <vt:lpstr>CCM_Budget_Year4!CCMFUNDINGAGREEMENTOVERSIGHTTRAVELRELATEDCOSTS</vt:lpstr>
      <vt:lpstr>DataExtraction_CashReconcil!CCMFUNDINGAGREEMENTOVERSIGHTTRAVELRELATEDCOSTS</vt:lpstr>
      <vt:lpstr>FormulaGraphs_Year2!CCMFUNDINGAGREEMENTOVERSIGHTTRAVELRELATEDCOSTS</vt:lpstr>
      <vt:lpstr>FormulaGraphs_Year3!CCMFUNDINGAGREEMENTOVERSIGHTTRAVELRELATEDCOSTS</vt:lpstr>
      <vt:lpstr>FormulaGraphs_Year4!CCMFUNDINGAGREEMENTOVERSIGHTTRAVELRELATEDCOSTS</vt:lpstr>
      <vt:lpstr>SUMMARY!CCMFUNDINGAGREEMENTOVERSIGHTTRAVELRELATEDCOSTS</vt:lpstr>
      <vt:lpstr>Summary_Graphs_Year4!CCMFUNDINGAGREEMENTOVERSIGHTTRAVELRELATEDCOSTS</vt:lpstr>
      <vt:lpstr>CCMFUNDINGAGREEMENTOVERSIGHTTRAVELRELATEDCOSTS</vt:lpstr>
      <vt:lpstr>CCM_Budget_Year1!CCMFUNDINGAGREEMENTPOSITIONING</vt:lpstr>
      <vt:lpstr>CCM_Budget_Year2!CCMFUNDINGAGREEMENTPOSITIONING</vt:lpstr>
      <vt:lpstr>'CCM_Budget_Year2 '!CCMFUNDINGAGREEMENTPOSITIONING</vt:lpstr>
      <vt:lpstr>CCM_Budget_Year3!CCMFUNDINGAGREEMENTPOSITIONING</vt:lpstr>
      <vt:lpstr>CCM_Budget_Year4!CCMFUNDINGAGREEMENTPOSITIONING</vt:lpstr>
      <vt:lpstr>DataExtraction_CashReconcil!CCMFUNDINGAGREEMENTPOSITIONING</vt:lpstr>
      <vt:lpstr>FormulaGraphs_Year2!CCMFUNDINGAGREEMENTPOSITIONING</vt:lpstr>
      <vt:lpstr>FormulaGraphs_Year3!CCMFUNDINGAGREEMENTPOSITIONING</vt:lpstr>
      <vt:lpstr>FormulaGraphs_Year4!CCMFUNDINGAGREEMENTPOSITIONING</vt:lpstr>
      <vt:lpstr>SUMMARY!CCMFUNDINGAGREEMENTPOSITIONING</vt:lpstr>
      <vt:lpstr>Summary_Graphs_Year4!CCMFUNDINGAGREEMENTPOSITIONING</vt:lpstr>
      <vt:lpstr>CCMFUNDINGAGREEMENTPOSITIONING</vt:lpstr>
      <vt:lpstr>CCM_Budget_Year1!CCMFUNDINGAGREEMENTPOSITIONINGCOMMUNICATIONMATERIALANDPUBLICATIONS</vt:lpstr>
      <vt:lpstr>CCM_Budget_Year2!CCMFUNDINGAGREEMENTPOSITIONINGCOMMUNICATIONMATERIALANDPUBLICATIONS</vt:lpstr>
      <vt:lpstr>'CCM_Budget_Year2 '!CCMFUNDINGAGREEMENTPOSITIONINGCOMMUNICATIONMATERIALANDPUBLICATIONS</vt:lpstr>
      <vt:lpstr>CCM_Budget_Year3!CCMFUNDINGAGREEMENTPOSITIONINGCOMMUNICATIONMATERIALANDPUBLICATIONS</vt:lpstr>
      <vt:lpstr>CCM_Budget_Year4!CCMFUNDINGAGREEMENTPOSITIONINGCOMMUNICATIONMATERIALANDPUBLICATIONS</vt:lpstr>
      <vt:lpstr>DataExtraction_CashReconcil!CCMFUNDINGAGREEMENTPOSITIONINGCOMMUNICATIONMATERIALANDPUBLICATIONS</vt:lpstr>
      <vt:lpstr>FormulaGraphs_Year2!CCMFUNDINGAGREEMENTPOSITIONINGCOMMUNICATIONMATERIALANDPUBLICATIONS</vt:lpstr>
      <vt:lpstr>FormulaGraphs_Year3!CCMFUNDINGAGREEMENTPOSITIONINGCOMMUNICATIONMATERIALANDPUBLICATIONS</vt:lpstr>
      <vt:lpstr>FormulaGraphs_Year4!CCMFUNDINGAGREEMENTPOSITIONINGCOMMUNICATIONMATERIALANDPUBLICATIONS</vt:lpstr>
      <vt:lpstr>SUMMARY!CCMFUNDINGAGREEMENTPOSITIONINGCOMMUNICATIONMATERIALANDPUBLICATIONS</vt:lpstr>
      <vt:lpstr>Summary_Graphs_Year4!CCMFUNDINGAGREEMENTPOSITIONINGCOMMUNICATIONMATERIALANDPUBLICATIONS</vt:lpstr>
      <vt:lpstr>CCMFUNDINGAGREEMENTPOSITIONINGCOMMUNICATIONMATERIALANDPUBLICATIONS</vt:lpstr>
      <vt:lpstr>CCM_Budget_Year1!CCMFUNDINGAGREEMENTPOSITIONINGEXTERNALPROFESSIONALSERVICES</vt:lpstr>
      <vt:lpstr>CCM_Budget_Year2!CCMFUNDINGAGREEMENTPOSITIONINGEXTERNALPROFESSIONALSERVICES</vt:lpstr>
      <vt:lpstr>'CCM_Budget_Year2 '!CCMFUNDINGAGREEMENTPOSITIONINGEXTERNALPROFESSIONALSERVICES</vt:lpstr>
      <vt:lpstr>CCM_Budget_Year3!CCMFUNDINGAGREEMENTPOSITIONINGEXTERNALPROFESSIONALSERVICES</vt:lpstr>
      <vt:lpstr>CCM_Budget_Year4!CCMFUNDINGAGREEMENTPOSITIONINGEXTERNALPROFESSIONALSERVICES</vt:lpstr>
      <vt:lpstr>DataExtraction_CashReconcil!CCMFUNDINGAGREEMENTPOSITIONINGEXTERNALPROFESSIONALSERVICES</vt:lpstr>
      <vt:lpstr>FormulaGraphs_Year2!CCMFUNDINGAGREEMENTPOSITIONINGEXTERNALPROFESSIONALSERVICES</vt:lpstr>
      <vt:lpstr>FormulaGraphs_Year3!CCMFUNDINGAGREEMENTPOSITIONINGEXTERNALPROFESSIONALSERVICES</vt:lpstr>
      <vt:lpstr>FormulaGraphs_Year4!CCMFUNDINGAGREEMENTPOSITIONINGEXTERNALPROFESSIONALSERVICES</vt:lpstr>
      <vt:lpstr>SUMMARY!CCMFUNDINGAGREEMENTPOSITIONINGEXTERNALPROFESSIONALSERVICES</vt:lpstr>
      <vt:lpstr>Summary_Graphs_Year4!CCMFUNDINGAGREEMENTPOSITIONINGEXTERNALPROFESSIONALSERVICES</vt:lpstr>
      <vt:lpstr>CCMFUNDINGAGREEMENTPOSITIONINGEXTERNALPROFESSIONALSERVICES</vt:lpstr>
      <vt:lpstr>CCM_Budget_Year1!CCMFUNDINGAGREEMENTPOSITIONINGTRAVELRELATEDCOSTS</vt:lpstr>
      <vt:lpstr>CCM_Budget_Year2!CCMFUNDINGAGREEMENTPOSITIONINGTRAVELRELATEDCOSTS</vt:lpstr>
      <vt:lpstr>'CCM_Budget_Year2 '!CCMFUNDINGAGREEMENTPOSITIONINGTRAVELRELATEDCOSTS</vt:lpstr>
      <vt:lpstr>CCM_Budget_Year3!CCMFUNDINGAGREEMENTPOSITIONINGTRAVELRELATEDCOSTS</vt:lpstr>
      <vt:lpstr>CCM_Budget_Year4!CCMFUNDINGAGREEMENTPOSITIONINGTRAVELRELATEDCOSTS</vt:lpstr>
      <vt:lpstr>DataExtraction_CashReconcil!CCMFUNDINGAGREEMENTPOSITIONINGTRAVELRELATEDCOSTS</vt:lpstr>
      <vt:lpstr>FormulaGraphs_Year2!CCMFUNDINGAGREEMENTPOSITIONINGTRAVELRELATEDCOSTS</vt:lpstr>
      <vt:lpstr>FormulaGraphs_Year3!CCMFUNDINGAGREEMENTPOSITIONINGTRAVELRELATEDCOSTS</vt:lpstr>
      <vt:lpstr>FormulaGraphs_Year4!CCMFUNDINGAGREEMENTPOSITIONINGTRAVELRELATEDCOSTS</vt:lpstr>
      <vt:lpstr>SUMMARY!CCMFUNDINGAGREEMENTPOSITIONINGTRAVELRELATEDCOSTS</vt:lpstr>
      <vt:lpstr>Summary_Graphs_Year4!CCMFUNDINGAGREEMENTPOSITIONINGTRAVELRELATEDCOSTS</vt:lpstr>
      <vt:lpstr>CCMFUNDINGAGREEMENTPOSITIONINGTRAVELRELATEDCOSTS</vt:lpstr>
      <vt:lpstr>CCM_Budget_Year1!COVID19RM</vt:lpstr>
      <vt:lpstr>CCM_Budget_Year2!COVID19RM</vt:lpstr>
      <vt:lpstr>'CCM_Budget_Year2 '!COVID19RM</vt:lpstr>
      <vt:lpstr>CCM_Budget_Year3!COVID19RM</vt:lpstr>
      <vt:lpstr>CCM_Budget_Year4!COVID19RM</vt:lpstr>
      <vt:lpstr>DataExtraction_CashReconcil!COVID19RM</vt:lpstr>
      <vt:lpstr>FormulaGraphs_Year2!COVID19RM</vt:lpstr>
      <vt:lpstr>FormulaGraphs_Year3!COVID19RM</vt:lpstr>
      <vt:lpstr>FormulaGraphs_Year4!COVID19RM</vt:lpstr>
      <vt:lpstr>SUMMARY!COVID19RM</vt:lpstr>
      <vt:lpstr>Summary_Graphs_Year4!COVID19RM</vt:lpstr>
      <vt:lpstr>COVID19RM</vt:lpstr>
      <vt:lpstr>CCM_Budget_Year1!COVID19RMENGAGEMENT</vt:lpstr>
      <vt:lpstr>CCM_Budget_Year2!COVID19RMENGAGEMENT</vt:lpstr>
      <vt:lpstr>'CCM_Budget_Year2 '!COVID19RMENGAGEMENT</vt:lpstr>
      <vt:lpstr>CCM_Budget_Year3!COVID19RMENGAGEMENT</vt:lpstr>
      <vt:lpstr>CCM_Budget_Year4!COVID19RMENGAGEMENT</vt:lpstr>
      <vt:lpstr>DataExtraction_CashReconcil!COVID19RMENGAGEMENT</vt:lpstr>
      <vt:lpstr>FormulaGraphs_Year2!COVID19RMENGAGEMENT</vt:lpstr>
      <vt:lpstr>FormulaGraphs_Year3!COVID19RMENGAGEMENT</vt:lpstr>
      <vt:lpstr>FormulaGraphs_Year4!COVID19RMENGAGEMENT</vt:lpstr>
      <vt:lpstr>SUMMARY!COVID19RMENGAGEMENT</vt:lpstr>
      <vt:lpstr>Summary_Graphs_Year4!COVID19RMENGAGEMENT</vt:lpstr>
      <vt:lpstr>COVID19RMENGAGEMENT</vt:lpstr>
      <vt:lpstr>CCM_Budget_Year1!COVID19RMENGAGEMENTEXTERNALPROFESSIONALSERVICES</vt:lpstr>
      <vt:lpstr>CCM_Budget_Year2!COVID19RMENGAGEMENTEXTERNALPROFESSIONALSERVICES</vt:lpstr>
      <vt:lpstr>'CCM_Budget_Year2 '!COVID19RMENGAGEMENTEXTERNALPROFESSIONALSERVICES</vt:lpstr>
      <vt:lpstr>CCM_Budget_Year3!COVID19RMENGAGEMENTEXTERNALPROFESSIONALSERVICES</vt:lpstr>
      <vt:lpstr>CCM_Budget_Year4!COVID19RMENGAGEMENTEXTERNALPROFESSIONALSERVICES</vt:lpstr>
      <vt:lpstr>DataExtraction_CashReconcil!COVID19RMENGAGEMENTEXTERNALPROFESSIONALSERVICES</vt:lpstr>
      <vt:lpstr>FormulaGraphs_Year2!COVID19RMENGAGEMENTEXTERNALPROFESSIONALSERVICES</vt:lpstr>
      <vt:lpstr>FormulaGraphs_Year3!COVID19RMENGAGEMENTEXTERNALPROFESSIONALSERVICES</vt:lpstr>
      <vt:lpstr>FormulaGraphs_Year4!COVID19RMENGAGEMENTEXTERNALPROFESSIONALSERVICES</vt:lpstr>
      <vt:lpstr>SUMMARY!COVID19RMENGAGEMENTEXTERNALPROFESSIONALSERVICES</vt:lpstr>
      <vt:lpstr>Summary_Graphs_Year4!COVID19RMENGAGEMENTEXTERNALPROFESSIONALSERVICES</vt:lpstr>
      <vt:lpstr>COVID19RMENGAGEMENTEXTERNALPROFESSIONALSERVICES</vt:lpstr>
      <vt:lpstr>CCM_Budget_Year1!COVID19RMENGAGEMENTHUMANRESOURCES</vt:lpstr>
      <vt:lpstr>CCM_Budget_Year2!COVID19RMENGAGEMENTHUMANRESOURCES</vt:lpstr>
      <vt:lpstr>'CCM_Budget_Year2 '!COVID19RMENGAGEMENTHUMANRESOURCES</vt:lpstr>
      <vt:lpstr>CCM_Budget_Year3!COVID19RMENGAGEMENTHUMANRESOURCES</vt:lpstr>
      <vt:lpstr>CCM_Budget_Year4!COVID19RMENGAGEMENTHUMANRESOURCES</vt:lpstr>
      <vt:lpstr>DataExtraction_CashReconcil!COVID19RMENGAGEMENTHUMANRESOURCES</vt:lpstr>
      <vt:lpstr>FormulaGraphs_Year2!COVID19RMENGAGEMENTHUMANRESOURCES</vt:lpstr>
      <vt:lpstr>FormulaGraphs_Year3!COVID19RMENGAGEMENTHUMANRESOURCES</vt:lpstr>
      <vt:lpstr>FormulaGraphs_Year4!COVID19RMENGAGEMENTHUMANRESOURCES</vt:lpstr>
      <vt:lpstr>SUMMARY!COVID19RMENGAGEMENTHUMANRESOURCES</vt:lpstr>
      <vt:lpstr>Summary_Graphs_Year4!COVID19RMENGAGEMENTHUMANRESOURCES</vt:lpstr>
      <vt:lpstr>COVID19RMENGAGEMENTHUMANRESOURCES</vt:lpstr>
      <vt:lpstr>CCM_Budget_Year1!COVID19RMENGAGEMENTTRAVELRELATEDCOSTS</vt:lpstr>
      <vt:lpstr>CCM_Budget_Year2!COVID19RMENGAGEMENTTRAVELRELATEDCOSTS</vt:lpstr>
      <vt:lpstr>'CCM_Budget_Year2 '!COVID19RMENGAGEMENTTRAVELRELATEDCOSTS</vt:lpstr>
      <vt:lpstr>CCM_Budget_Year3!COVID19RMENGAGEMENTTRAVELRELATEDCOSTS</vt:lpstr>
      <vt:lpstr>CCM_Budget_Year4!COVID19RMENGAGEMENTTRAVELRELATEDCOSTS</vt:lpstr>
      <vt:lpstr>DataExtraction_CashReconcil!COVID19RMENGAGEMENTTRAVELRELATEDCOSTS</vt:lpstr>
      <vt:lpstr>FormulaGraphs_Year2!COVID19RMENGAGEMENTTRAVELRELATEDCOSTS</vt:lpstr>
      <vt:lpstr>FormulaGraphs_Year3!COVID19RMENGAGEMENTTRAVELRELATEDCOSTS</vt:lpstr>
      <vt:lpstr>FormulaGraphs_Year4!COVID19RMENGAGEMENTTRAVELRELATEDCOSTS</vt:lpstr>
      <vt:lpstr>SUMMARY!COVID19RMENGAGEMENTTRAVELRELATEDCOSTS</vt:lpstr>
      <vt:lpstr>Summary_Graphs_Year4!COVID19RMENGAGEMENTTRAVELRELATEDCOSTS</vt:lpstr>
      <vt:lpstr>COVID19RMENGAGEMENTTRAVELRELATEDCOSTS</vt:lpstr>
      <vt:lpstr>CCM_Budget_Year1!produce</vt:lpstr>
      <vt:lpstr>CCM_Budget_Year2!produce</vt:lpstr>
      <vt:lpstr>'CCM_Budget_Year2 '!produce</vt:lpstr>
      <vt:lpstr>CCM_Budget_Year3!produce</vt:lpstr>
      <vt:lpstr>CCM_Budget_Year4!produce</vt:lpstr>
      <vt:lpstr>DataExtraction_CashReconcil!produce</vt:lpstr>
      <vt:lpstr>FormulaGraphs_Year2!produce</vt:lpstr>
      <vt:lpstr>FormulaGraphs_Year3!produce</vt:lpstr>
      <vt:lpstr>FormulaGraphs_Year4!produce</vt:lpstr>
      <vt:lpstr>SUMMARY!produce</vt:lpstr>
      <vt:lpstr>Summary_Graphs_Year4!produce</vt:lpstr>
      <vt:lpstr>produce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Danilo Jose Rayo Benavides</dc:creator>
  <cp:lastModifiedBy>Marta Alicia Alvarado de Magaña</cp:lastModifiedBy>
  <cp:lastPrinted>2023-03-10T10:12:05Z</cp:lastPrinted>
  <dcterms:created xsi:type="dcterms:W3CDTF">2013-01-29T10:38:23Z</dcterms:created>
  <dcterms:modified xsi:type="dcterms:W3CDTF">2024-12-09T17:03:54Z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0x010100CD4CC445ED9F804589DF3A42A67B22D2</vt:lpwstr>
  </property>
  <property fmtid="{D5CDD505-2E9C-101B-9397-08002B2CF9AE}" pid="3" name="gfDocumentType">
    <vt:lpwstr>(unspecified)</vt:lpwstr>
  </property>
  <property fmtid="{D5CDD505-2E9C-101B-9397-08002B2CF9AE}" pid="4" name="gfCountry">
    <vt:lpwstr>(unspecified)</vt:lpwstr>
  </property>
  <property fmtid="{D5CDD505-2E9C-101B-9397-08002B2CF9AE}" pid="5" name="gfContext">
    <vt:lpwstr>(unspecified)</vt:lpwstr>
  </property>
  <property fmtid="{D5CDD505-2E9C-101B-9397-08002B2CF9AE}" pid="6" name="gfCategory">
    <vt:lpwstr>(unspecified)</vt:lpwstr>
  </property>
  <property fmtid="{D5CDD505-2E9C-101B-9397-08002B2CF9AE}" pid="7" name="WorkflowCreationPath">
    <vt:lpwstr>2f7debbc-2b8d-44a1-9e0a-4005030c88f4,6;2f7debbc-2b8d-44a1-9e0a-4005030c88f4,12;</vt:lpwstr>
  </property>
  <property fmtid="{D5CDD505-2E9C-101B-9397-08002B2CF9AE}" pid="8" name="_dlc_DocIdItemGuid">
    <vt:lpwstr>413c7298-44da-4515-94fc-baaef6474b57</vt:lpwstr>
  </property>
  <property fmtid="{D5CDD505-2E9C-101B-9397-08002B2CF9AE}" pid="9" name="MediaServiceImageTags">
    <vt:lpwstr/>
  </property>
</Properties>
</file>